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codeName="DieseArbeitsmappe" defaultThemeVersion="166925"/>
  <mc:AlternateContent xmlns:mc="http://schemas.openxmlformats.org/markup-compatibility/2006">
    <mc:Choice Requires="x15">
      <x15ac:absPath xmlns:x15ac="http://schemas.microsoft.com/office/spreadsheetml/2010/11/ac" url="G:\Meine Ablage\HFT Stuttgart\Master Bauprozessmanagement\2. Semester\Projektarbeit BPM2\"/>
    </mc:Choice>
  </mc:AlternateContent>
  <xr:revisionPtr revIDLastSave="0" documentId="13_ncr:1_{E98F0B90-52E0-4178-8CBD-9C4C8B19FFF8}" xr6:coauthVersionLast="47" xr6:coauthVersionMax="47" xr10:uidLastSave="{00000000-0000-0000-0000-000000000000}"/>
  <bookViews>
    <workbookView xWindow="-120" yWindow="-120" windowWidth="29040" windowHeight="15840" xr2:uid="{D9761367-3207-4E97-A8E9-1EF588B656B1}"/>
  </bookViews>
  <sheets>
    <sheet name="LCR" sheetId="1" r:id="rId1"/>
    <sheet name="Checkliste Unterlagen" sheetId="4" r:id="rId2"/>
    <sheet name="Fragebogen" sheetId="5" r:id="rId3"/>
    <sheet name="..." sheetId="2" r:id="rId4"/>
    <sheet name=".." sheetId="3" r:id="rId5"/>
  </sheets>
  <definedNames>
    <definedName name="_xlnm.Print_Area" localSheetId="1">'Checkliste Unterlagen'!$A$1:$G$41</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50" i="1" l="1"/>
  <c r="F50" i="1" s="1"/>
  <c r="F53" i="1"/>
  <c r="G55" i="1"/>
  <c r="K53" i="1"/>
  <c r="K52" i="1"/>
  <c r="K51" i="1"/>
  <c r="K50" i="1"/>
  <c r="C54" i="1"/>
  <c r="F51" i="1"/>
  <c r="F52" i="1"/>
  <c r="E11" i="1"/>
  <c r="F54" i="1" l="1"/>
  <c r="I49" i="1" s="1"/>
  <c r="J49" i="1" s="1"/>
  <c r="L21" i="1"/>
  <c r="E21" i="1"/>
  <c r="F21" i="1" s="1"/>
  <c r="L47" i="1"/>
  <c r="L46" i="1"/>
  <c r="L43" i="1"/>
  <c r="L42" i="1"/>
  <c r="L41" i="1"/>
  <c r="L38" i="1"/>
  <c r="L37" i="1"/>
  <c r="L36" i="1"/>
  <c r="L35" i="1"/>
  <c r="L32" i="1"/>
  <c r="L31" i="1"/>
  <c r="L30" i="1"/>
  <c r="L27" i="1"/>
  <c r="L26" i="1"/>
  <c r="L25" i="1"/>
  <c r="L24" i="1"/>
  <c r="L20" i="1"/>
  <c r="L19" i="1"/>
  <c r="L18" i="1"/>
  <c r="L17" i="1"/>
  <c r="L13" i="1"/>
  <c r="L12" i="1"/>
  <c r="L11" i="1"/>
  <c r="L10" i="1"/>
  <c r="L9" i="1"/>
  <c r="L8" i="1"/>
  <c r="E12" i="1"/>
  <c r="L14" i="1"/>
  <c r="L7" i="1"/>
  <c r="E19" i="1"/>
  <c r="E47" i="1"/>
  <c r="E46" i="1"/>
  <c r="F46" i="1" s="1"/>
  <c r="E43" i="1"/>
  <c r="F43" i="1" s="1"/>
  <c r="E41" i="1"/>
  <c r="F41" i="1" s="1"/>
  <c r="E42" i="1"/>
  <c r="E38" i="1"/>
  <c r="E37" i="1"/>
  <c r="F37" i="1" s="1"/>
  <c r="E36" i="1"/>
  <c r="E35" i="1"/>
  <c r="F35" i="1" s="1"/>
  <c r="E32" i="1"/>
  <c r="E31" i="1"/>
  <c r="E30" i="1"/>
  <c r="F30" i="1" s="1"/>
  <c r="E27" i="1"/>
  <c r="E26" i="1"/>
  <c r="E25" i="1"/>
  <c r="E24" i="1"/>
  <c r="F24" i="1" s="1"/>
  <c r="E20" i="1"/>
  <c r="E18" i="1"/>
  <c r="E17" i="1"/>
  <c r="F17" i="1" s="1"/>
  <c r="E14" i="1"/>
  <c r="E13" i="1"/>
  <c r="E10" i="1"/>
  <c r="E9" i="1"/>
  <c r="F9" i="1" s="1"/>
  <c r="E7" i="1"/>
  <c r="F7" i="1" s="1"/>
  <c r="E8" i="1"/>
  <c r="F8" i="1" s="1"/>
  <c r="C15" i="1"/>
  <c r="C48" i="1"/>
  <c r="C44" i="1"/>
  <c r="C39" i="1"/>
  <c r="C33" i="1"/>
  <c r="H49" i="1" l="1"/>
  <c r="F26" i="1"/>
  <c r="F36" i="1"/>
  <c r="F25" i="1"/>
  <c r="F32" i="1"/>
  <c r="F42" i="1"/>
  <c r="F31" i="1"/>
  <c r="F47" i="1"/>
  <c r="F27" i="1"/>
  <c r="F38" i="1"/>
  <c r="F10" i="1"/>
  <c r="F11" i="1"/>
  <c r="F20" i="1"/>
  <c r="F19" i="1"/>
  <c r="F18" i="1"/>
  <c r="F13" i="1"/>
  <c r="F12" i="1"/>
  <c r="C28" i="1"/>
  <c r="C22" i="1"/>
  <c r="F15" i="1" l="1"/>
  <c r="F44" i="1"/>
  <c r="I40" i="1" s="1"/>
  <c r="K40" i="1" s="1"/>
  <c r="F39" i="1"/>
  <c r="I34" i="1" s="1"/>
  <c r="J34" i="1" s="1"/>
  <c r="K34" i="1" s="1"/>
  <c r="F48" i="1"/>
  <c r="I45" i="1" s="1"/>
  <c r="F28" i="1"/>
  <c r="I23" i="1" s="1"/>
  <c r="F33" i="1"/>
  <c r="K45" i="1" l="1"/>
  <c r="H45" i="1"/>
  <c r="J23" i="1"/>
  <c r="K23" i="1" s="1"/>
  <c r="J40" i="1"/>
  <c r="J45" i="1"/>
  <c r="H23" i="1"/>
  <c r="F22" i="1"/>
  <c r="I16" i="1" s="1"/>
  <c r="I29" i="1"/>
  <c r="J29" i="1" s="1"/>
  <c r="K29" i="1" s="1"/>
  <c r="H34" i="1"/>
  <c r="H40" i="1"/>
  <c r="J16" i="1" l="1"/>
  <c r="K16" i="1" s="1"/>
  <c r="H16" i="1"/>
  <c r="H29" i="1"/>
  <c r="I6" i="1"/>
  <c r="K6" i="1" l="1"/>
  <c r="J6" i="1"/>
  <c r="H6" i="1"/>
  <c r="H55" i="1" l="1"/>
  <c r="I56" i="1" s="1"/>
</calcChain>
</file>

<file path=xl/sharedStrings.xml><?xml version="1.0" encoding="utf-8"?>
<sst xmlns="http://schemas.openxmlformats.org/spreadsheetml/2006/main" count="508" uniqueCount="439">
  <si>
    <t>Logistics Complexity Rating (LCR)</t>
  </si>
  <si>
    <t>Gewich
-tung 
(1-10)</t>
  </si>
  <si>
    <t>Bewer
-tung
1-10</t>
  </si>
  <si>
    <t xml:space="preserve">Gewichtete 
Bewertung </t>
  </si>
  <si>
    <t xml:space="preserve">Gewichtung 
Haupt-
bewerungs-
kriterien </t>
  </si>
  <si>
    <t>Gewichtete 
Bewertung 
Hauptbewerungs
-kriterien</t>
  </si>
  <si>
    <t xml:space="preserve">⌀ Bewertung
Hauptbewerungs-kriterien </t>
  </si>
  <si>
    <t xml:space="preserve">Empfehlung/
Einschätzung  </t>
  </si>
  <si>
    <t>Kurzbeschreibung</t>
  </si>
  <si>
    <t>Warnung</t>
  </si>
  <si>
    <t xml:space="preserve"> Allgemein und übergreifend</t>
  </si>
  <si>
    <t>1 Sensitivität der Umgebung</t>
  </si>
  <si>
    <t>moderat (z. B. gemischtes Viertel oder Vorstadtbereich)</t>
  </si>
  <si>
    <t>2 Projektkosten</t>
  </si>
  <si>
    <t>&lt; 20 Mio. €</t>
  </si>
  <si>
    <t>3 Baustellengröße (BRI)</t>
  </si>
  <si>
    <t>&lt; 40 tsd. m3</t>
  </si>
  <si>
    <t>4 Logistikflächen vor Ort (Grundflächenzahl GRZ)</t>
  </si>
  <si>
    <t>moderat (0,3 - 0,5)</t>
  </si>
  <si>
    <t>5 Art der Baumaßnahme</t>
  </si>
  <si>
    <t>einfache Nutzung mit komplexer Koordination (z. B. Wohnung)</t>
  </si>
  <si>
    <t>6 Nachhaltigkeitsanforderung</t>
  </si>
  <si>
    <t>detaillierte Dokumentation</t>
  </si>
  <si>
    <t>7 Wiederholungsfaktoren in der Bauweise</t>
  </si>
  <si>
    <t>Gebäude mit ausgeglichenem Verhältnis zwischen baugleich und Individualität (z. B. Schule)</t>
  </si>
  <si>
    <t>8 Einschränkungen durch Denkmalschutz</t>
  </si>
  <si>
    <t>keine</t>
  </si>
  <si>
    <t>Summe</t>
  </si>
  <si>
    <t>A Anlieferlogistik</t>
  </si>
  <si>
    <t>9 Art des urbanen Raums</t>
  </si>
  <si>
    <t>Vorstadtlage in einer kleinen Stadt (&lt; 200 tsd. Einwohner)</t>
  </si>
  <si>
    <t>10 Stauwahrscheinlichkeit</t>
  </si>
  <si>
    <t>moderat</t>
  </si>
  <si>
    <t>11 Regulierung des Güterverkehrs durch die öffentliche Hand</t>
  </si>
  <si>
    <t>keine Regulierung</t>
  </si>
  <si>
    <t>12 Struktur des Strassennetzes</t>
  </si>
  <si>
    <t>keine zusammenhängende Strukur (z. B. Luxemburg)</t>
  </si>
  <si>
    <t>13 Verkehrsanbindung</t>
  </si>
  <si>
    <t>Straßennetz mit geringer Straßenbreite (Restriktion der Fahrzeugtypen) mit wenig Zufahrtsmöglichkeiten</t>
  </si>
  <si>
    <t>B Verbringungslogistik</t>
  </si>
  <si>
    <t>14 Vertikalerschließung</t>
  </si>
  <si>
    <t>Geringe Einschränkungen zum maschinellen Vertikaltransport</t>
  </si>
  <si>
    <t>15 Horizontalerschließung</t>
  </si>
  <si>
    <t>Alle Transportwege sind: befestigt, tragfähig, ausreichend dimensioniert</t>
  </si>
  <si>
    <t>16 Materialart</t>
  </si>
  <si>
    <t>&gt; 30 % fragile Materialien</t>
  </si>
  <si>
    <t>17 Transporteinheit</t>
  </si>
  <si>
    <t>&gt; 30 % Standardpaletten; Rest Sondereinheiten</t>
  </si>
  <si>
    <t>C Entsorgungslogistik</t>
  </si>
  <si>
    <t>18 Verortung möglich</t>
  </si>
  <si>
    <t>nur Wertstoffhof (Fläche &lt; 250 m2) möglich, Innenfläche nur temporär</t>
  </si>
  <si>
    <t>19 Vertikalerschliessung</t>
  </si>
  <si>
    <t>Aufzüge/Krane nur temporär verfügbar</t>
  </si>
  <si>
    <t>20 Gewerkeanzahl (im Sinne von Verursachern)</t>
  </si>
  <si>
    <t>11 - 20 Gewerke</t>
  </si>
  <si>
    <t>D Personenlogistik</t>
  </si>
  <si>
    <t>21 Personalkurve</t>
  </si>
  <si>
    <t>nur Erfassung anwesender Arbeitskräfte</t>
  </si>
  <si>
    <t>22 Firmenanzahl und Nachunternehmungen</t>
  </si>
  <si>
    <t>zusätzliche Nachunternehmerstruktur in der ersten Ebene</t>
  </si>
  <si>
    <t>23 Anwesenheitserfassung</t>
  </si>
  <si>
    <t>24 Legitimationskriterien für den Zutritt</t>
  </si>
  <si>
    <t>E Koordination BE-Gewerke</t>
  </si>
  <si>
    <t>25 Organisationsform</t>
  </si>
  <si>
    <t>zentral organisiert mit einer Bezugsquelle über die Bauzeit</t>
  </si>
  <si>
    <t>26 BE-Struktur</t>
  </si>
  <si>
    <t>ohne besondere Umbaumaßnahmen</t>
  </si>
  <si>
    <t>27 Einfluss Bauablauf</t>
  </si>
  <si>
    <t>terminliche Abstimmung erfoderlich</t>
  </si>
  <si>
    <t>F Flächenkoordination</t>
  </si>
  <si>
    <t>28 Spezifik/Flächenverfügbarkeit der Baustelle</t>
  </si>
  <si>
    <t>genügend freie Flächen auf dem Baufeld</t>
  </si>
  <si>
    <t>29 Gleichzeitigkeiten</t>
  </si>
  <si>
    <t>Dach/Fassade</t>
  </si>
  <si>
    <t>LCR</t>
  </si>
  <si>
    <t>Checkliste Unterlagen Baustellenlogistik</t>
  </si>
  <si>
    <t>LPH</t>
  </si>
  <si>
    <t>Unterlage</t>
  </si>
  <si>
    <t>vorhanden</t>
  </si>
  <si>
    <t>Zuständigkeit</t>
  </si>
  <si>
    <t>Ansprechpartner</t>
  </si>
  <si>
    <t>Bemerkung</t>
  </si>
  <si>
    <t>ja</t>
  </si>
  <si>
    <t>nein</t>
  </si>
  <si>
    <t>1-2</t>
  </si>
  <si>
    <t>Architektenpläne</t>
  </si>
  <si>
    <t>Baubeschreibung (Nutzungsart, BGF)</t>
  </si>
  <si>
    <t>Rahmenterminplan</t>
  </si>
  <si>
    <t>Lageplan, Grundstücksplan etc.</t>
  </si>
  <si>
    <t>Unterlagen zur Lage vor Ort (Bilder etc.)</t>
  </si>
  <si>
    <t>Vorgaben Zertifizierung/Abbruch &amp; Entsorgung/Emissionen</t>
  </si>
  <si>
    <t>Anforderungen der Sicherheit</t>
  </si>
  <si>
    <t>3-4</t>
  </si>
  <si>
    <t>Aktuelle Architektenpläne</t>
  </si>
  <si>
    <t>Grobes Flächenkonzept</t>
  </si>
  <si>
    <t>Grobterminplan</t>
  </si>
  <si>
    <t>Kostengruppen nach DIN 276</t>
  </si>
  <si>
    <t>Entscheidung zur Arbeitszeit auf der Baustelle</t>
  </si>
  <si>
    <t>Taktzonen</t>
  </si>
  <si>
    <t>Grobe Taktfolge</t>
  </si>
  <si>
    <t>Vorgaben durch Auftraggeber, Behörden etc.</t>
  </si>
  <si>
    <t>Grobes Baulogistikkonzept &amp; Logistikphasenpläne</t>
  </si>
  <si>
    <t>Baugenehmigung</t>
  </si>
  <si>
    <t>Gewerkebezogene Mengenermittlung</t>
  </si>
  <si>
    <t>Kostenvoranschlag nach DIN 276</t>
  </si>
  <si>
    <t>Taktplan</t>
  </si>
  <si>
    <t>6-7</t>
  </si>
  <si>
    <t>Finales Aufgabenpaket Logistik</t>
  </si>
  <si>
    <t>Logistikhandbuch</t>
  </si>
  <si>
    <t>Logistikphasenpläne</t>
  </si>
  <si>
    <t>System Transportanmeldungen</t>
  </si>
  <si>
    <t>System Bedarfsanmeldungen Verbringungen</t>
  </si>
  <si>
    <t>System für die Abfallströme</t>
  </si>
  <si>
    <t>System für die Personalströme</t>
  </si>
  <si>
    <t>Anforderungen an die Materiallagerflächen</t>
  </si>
  <si>
    <t>Auswahlbogen Baustellenlogistik</t>
  </si>
  <si>
    <t>LPH 1-2</t>
  </si>
  <si>
    <t>Anlieferlogistik</t>
  </si>
  <si>
    <t>1. Analyse der übergeordneten Anliefersituation innerhalb und außerhalb des Baufeldes</t>
  </si>
  <si>
    <t>&gt; erfolgt bereits durch die Bewertungskriterien</t>
  </si>
  <si>
    <t>&gt; bei hoher Komplexität muss Modell 2 (= mit Zwischenlager) geprüft werden</t>
  </si>
  <si>
    <t>2. Prüfen der möglichen Varianten</t>
  </si>
  <si>
    <t>&gt; muss nur geprüft werden, wenn hohe Komplexität vorliegt --&gt; betrifft somit ja auch eher den Kriterienkatalog</t>
  </si>
  <si>
    <t>3. Wie hoch schätzen Sie das Transportaufkommen je Bauphase (Erschließung, Erdbau, Rohbau, Ausbau) ein? (Falls diese nicht bereits von den Planern vorliegen) &gt; weiß nicht, ob das so wichtig ist (S. 35 im Leitfaden)</t>
  </si>
  <si>
    <t>X Tonnen pro Tag</t>
  </si>
  <si>
    <t>Y Tonnen pro Tag</t>
  </si>
  <si>
    <t>Z Tonnen pro Tag</t>
  </si>
  <si>
    <t>Verbringlogistik</t>
  </si>
  <si>
    <t>1. Einschätzung der Komplexität</t>
  </si>
  <si>
    <t>2. Wie hoch schätzen Sie die Transportmengen und -einheiten ein?</t>
  </si>
  <si>
    <t>3. Wie hoch schätzen Sie den Flächenbedarf für den Materialfluss ein?</t>
  </si>
  <si>
    <t>4. Welche Transportmittel sind notwendig?</t>
  </si>
  <si>
    <t>5. Wie viele Transportmittel werden jeweils notwendig?</t>
  </si>
  <si>
    <t>Entsorgungslogistik</t>
  </si>
  <si>
    <t xml:space="preserve">1. Ist eine Verortung möglich? </t>
  </si>
  <si>
    <t xml:space="preserve">Niedirg (Wertstoffhof &gt;250 m² und Etagensammelstellen möglich) </t>
  </si>
  <si>
    <t xml:space="preserve">Moderat (Wertstoffhof &lt;250 m² aber Etagensammelstellen eingeschränkt möglich)  </t>
  </si>
  <si>
    <t>Hoch (Wertstoffhof &lt; 250 m²) möglich, Innenfläche nur temporär)</t>
  </si>
  <si>
    <t>Sehr hoch (keine Außenfläche für Wertstoffhof verfügbar, Innenfläche nur temporär)</t>
  </si>
  <si>
    <t xml:space="preserve">2. Ist der Einsatz von Vertikalerschliessungen vorhanden? </t>
  </si>
  <si>
    <t>Niedrig (Aufzüge uneingeschränkt vorhanden)</t>
  </si>
  <si>
    <t>Moderat (Aufzüge/Krane nur temporär verfügbar)</t>
  </si>
  <si>
    <t>Hoch (keine Aufzüge vorhanden, nur Kranverbringung möglich)</t>
  </si>
  <si>
    <t>Sehr hoch (nur über Treppenhäuser möglich)</t>
  </si>
  <si>
    <t xml:space="preserve">3. Gewerbeanzahlen </t>
  </si>
  <si>
    <t>Niedrig (1 - 3 Gewerke)</t>
  </si>
  <si>
    <t>Moderat (4 - 10 Gewerke)</t>
  </si>
  <si>
    <t xml:space="preserve">Hoch (11 - 20 Gewerke) </t>
  </si>
  <si>
    <t xml:space="preserve">Sehr Hoch (&gt;21 Gewerke) </t>
  </si>
  <si>
    <t xml:space="preserve">4. Mit was für einem Abfallaufkommen ist zu rechnen? </t>
  </si>
  <si>
    <t>Abbruch</t>
  </si>
  <si>
    <t xml:space="preserve">Größe der Tiefbauarbeiten </t>
  </si>
  <si>
    <t>Personenlogistik</t>
  </si>
  <si>
    <t xml:space="preserve">1. Mit was für einem Personalaufkommen ist zu rechnen? </t>
  </si>
  <si>
    <t xml:space="preserve">Niedrig (&lt;150 Arbeitskräfte pro Tag) </t>
  </si>
  <si>
    <t xml:space="preserve">Moderat (150-300 Arbeitskräfte pro Tag) </t>
  </si>
  <si>
    <t xml:space="preserve">Hoch (301-500 Arbeitskräfte pro Tag) </t>
  </si>
  <si>
    <t xml:space="preserve">Sehr Hoch (&gt;500 Arbeitskräfte pro Tag) </t>
  </si>
  <si>
    <t xml:space="preserve">2. Arbeitssicherheit </t>
  </si>
  <si>
    <t xml:space="preserve">Verkehrs- und Personalströme sollten sich nicht kreuzen </t>
  </si>
  <si>
    <t>Sammelplätze</t>
  </si>
  <si>
    <t xml:space="preserve">Abstände Wege- und Flächenbeziehungen </t>
  </si>
  <si>
    <t xml:space="preserve">3. Rechtssicherheit </t>
  </si>
  <si>
    <t>Flucht- und Rettungswege</t>
  </si>
  <si>
    <t xml:space="preserve">Legitimationsprüfung </t>
  </si>
  <si>
    <t>DSGVO</t>
  </si>
  <si>
    <t xml:space="preserve">4. Wirtschaftlichkeit </t>
  </si>
  <si>
    <t xml:space="preserve">kurze Wegebeziehungen </t>
  </si>
  <si>
    <t xml:space="preserve">vertikales Erschließungskonzept (siehe Entsorgungslogitik) </t>
  </si>
  <si>
    <t>BE-Koordination</t>
  </si>
  <si>
    <t>1. Wie komplex ist Ihre Baustelle?</t>
  </si>
  <si>
    <t>&gt; Doppelt sich mit Frage aus Verbringlogistik</t>
  </si>
  <si>
    <t>Niedrig (zentral organisierte Gewerke, kein Umbau der BE-Flächen in der Bauzeit, keinen Einfluss auf Bauablauf)</t>
  </si>
  <si>
    <t>Moderat (zentral organisiert mit stufenweiser Anpassung, gelegentlicher Umbau der BE-Fläche, terminliche Abstimmung erforderlich)</t>
  </si>
  <si>
    <t>Hoch (mehrere Schnittstellen, mehrfacher Umbau der BE, terminliche u. konstruktive Abstimmung erforderlich)</t>
  </si>
  <si>
    <t>Sehr hoch (ständig wechselnde Ansprechpartner, regelmäßiger Umbau der BE, terminliche u. konstruktive Abstimmung erforderlich)</t>
  </si>
  <si>
    <t>2. Was wird an BE benötigt</t>
  </si>
  <si>
    <t>&gt; Vielleicht erst in Leistungsphase 3?</t>
  </si>
  <si>
    <t>Transportaufzug (siehe Verbringlogistik u. Entsorgungslogistikkonzept)</t>
  </si>
  <si>
    <t>Sanitärkontainer</t>
  </si>
  <si>
    <t>Bürocontainer</t>
  </si>
  <si>
    <t>Unterkünfte</t>
  </si>
  <si>
    <t>Magazine</t>
  </si>
  <si>
    <t>Baustrom</t>
  </si>
  <si>
    <t>Kran</t>
  </si>
  <si>
    <t>Gerüst</t>
  </si>
  <si>
    <t>Flächenkoordination</t>
  </si>
  <si>
    <t>1. Wie angespannt ist der Flächenbedarf</t>
  </si>
  <si>
    <t>niedrig (große Flächen vorhanden, wenig Gleichzeitigkeiten)</t>
  </si>
  <si>
    <t>moderat (einige Flächen vorhanden, einige Gleichzeitigkeiten)</t>
  </si>
  <si>
    <t>ggf. Flächen anmieten</t>
  </si>
  <si>
    <t>stark (wenig Flächen vorhanden, hohe Gleichzeitigkeit)</t>
  </si>
  <si>
    <t>ggf. JIT u. HUBs</t>
  </si>
  <si>
    <t>sehr stark (keine Flächen vorhanden, hohe Gleichzeitigkeit)</t>
  </si>
  <si>
    <t xml:space="preserve"> JIT u. HUBs</t>
  </si>
  <si>
    <t>2. Wleche Verkehrsanbindung ist vorhanden</t>
  </si>
  <si>
    <t>Schiene</t>
  </si>
  <si>
    <t>Binnenhafen</t>
  </si>
  <si>
    <t>Autobahn</t>
  </si>
  <si>
    <t>Landstraße</t>
  </si>
  <si>
    <t>keine davon</t>
  </si>
  <si>
    <t>LPH 3-4</t>
  </si>
  <si>
    <t>1. Wurden die Transportanlieferungen pro Bauphase mit den Ladezonen und Ladeflächen abgeglichen und logistische Engstellen ermittelt?</t>
  </si>
  <si>
    <t>Ja</t>
  </si>
  <si>
    <t>Nein</t>
  </si>
  <si>
    <t>2. (Nur bei vorhandener Taktplanung): Wurde eine vorausschauende, taktbezogene Anlieferplanung aufgestellt (in Abstimmung mit der Flächenkoordination und Verbringungslogistik)?</t>
  </si>
  <si>
    <t>3. Sind die Zufahrtswege, LKW-Wartezonen und Zufahrten definiert?</t>
  </si>
  <si>
    <t>4. Welches Anlieferungsfenster ist für die Baustelle geplant?</t>
  </si>
  <si>
    <t>Von ___:___ bis ___:___</t>
  </si>
  <si>
    <t>5. Sind die Anfahrtspläne, Baustraßen und Entladezonen für jede Bauphase erstellt und visualisiert?</t>
  </si>
  <si>
    <t>6. Sind Genehmigungen von der kommunalen Verwaltung notwendig?</t>
  </si>
  <si>
    <t>Ja (z.B. genehmigungspflichtige Änderung der Straßenführung, Sondernutzungserlaubnis von öffentlichen Flächen) --&gt; Genehmigungsunterlagen sind vorzubereiten</t>
  </si>
  <si>
    <t>1. Welche Transportmittel werden genutzt?</t>
  </si>
  <si>
    <t>2. Wie hoch ist die maximale Materialreichweite je Bauphase?</t>
  </si>
  <si>
    <t>3. Auf welchen Zeitraum beläuft sich die Verbringungszeit?</t>
  </si>
  <si>
    <t>4. Sind die Verbringungswege und die Standorte für Transportmittel bereits ausschreibungsreif visualisiert?</t>
  </si>
  <si>
    <t xml:space="preserve">1. Wurden die Spielregeln klar definiert? </t>
  </si>
  <si>
    <t xml:space="preserve">Projektspezifische Vorschriften </t>
  </si>
  <si>
    <t xml:space="preserve">Angestrebte Zertifizierungen </t>
  </si>
  <si>
    <t xml:space="preserve">Organisation und Koordination </t>
  </si>
  <si>
    <t>Verantwortung</t>
  </si>
  <si>
    <t>Entsorgungsprozess</t>
  </si>
  <si>
    <t xml:space="preserve">Reinigung </t>
  </si>
  <si>
    <t>Entsorgungszeiten: Von ___:___ bis ___:___</t>
  </si>
  <si>
    <t xml:space="preserve">Definition Zutrittserlaubnis für Beteiligte </t>
  </si>
  <si>
    <t xml:space="preserve">Zutrittsberechtigungen für Firmen </t>
  </si>
  <si>
    <t xml:space="preserve">Einzureichende Dokumente </t>
  </si>
  <si>
    <t xml:space="preserve">Baustellenordnung </t>
  </si>
  <si>
    <t>1. Welche Arbeitszeiten sind auf der Baustelle geplant</t>
  </si>
  <si>
    <t>2. Ist durch die gewählte Bauweisen zusätzliche BE einzuplanen</t>
  </si>
  <si>
    <t>Mobilkran bei Fertigteilen</t>
  </si>
  <si>
    <t>Betonpumpe</t>
  </si>
  <si>
    <t>Betonmischanlage</t>
  </si>
  <si>
    <t>Flächen für Schalung und Bewehrung</t>
  </si>
  <si>
    <t>Sonstige:_____________________</t>
  </si>
  <si>
    <t>1. Welche Flächen werden benötigt</t>
  </si>
  <si>
    <t>Verkehrsflächen, Laufwege</t>
  </si>
  <si>
    <t>Lade- und Entladezonen</t>
  </si>
  <si>
    <t>Baustelleneinrichtung</t>
  </si>
  <si>
    <t>Transportmittel und Geräte</t>
  </si>
  <si>
    <t>Materiallagerflächen</t>
  </si>
  <si>
    <t>Entsorgung</t>
  </si>
  <si>
    <t>2. Können die benötigten Flächen durch die Baustelle gedeckt werden?</t>
  </si>
  <si>
    <t>LPH 5</t>
  </si>
  <si>
    <t>1. Im Logistikhandbuch sollten die folgenden "Spielregeln" festgehalten sein. Bitte kreuzen Sie an, welche davon bereits aufgenommen wurden.</t>
  </si>
  <si>
    <t>Verantwortlicher für die Baustellenkoordination</t>
  </si>
  <si>
    <t>Berechtigte Personen für eine Lieferung</t>
  </si>
  <si>
    <t>Festlegung des Vorlaufs für eine Lieferung (Empfehlung: 2-5 Tage oder auch die Taktlänge)</t>
  </si>
  <si>
    <t>Festlegung von Wartezonen und des Prozesses zum Fahrzeugabruf (falls vorhanden)</t>
  </si>
  <si>
    <t>Festlegung der max. Liefermenge, max. Entladedauer auf der Baustelle</t>
  </si>
  <si>
    <t>Festlegung der Entscheidungskriterien/Verfahren der Lieferungen über ein Zwischenlager (falls vorhanden)</t>
  </si>
  <si>
    <t>Festlegung der Verkehrsordnung auf der Baustelle</t>
  </si>
  <si>
    <t>2. Für ein ESG-konformes Reporting gibt es verschiedene Anforderungen an die Metadaten, welche ebenfalls im Logistikhandbuch festgehalten werden sollten. Bitte kreuzen Sie auch hier an, welche davon bereits aufgenommen wurden.</t>
  </si>
  <si>
    <t>Start-Ziel-Routenplanung inkl. aller Zwischenstopps</t>
  </si>
  <si>
    <t>Transportstrecke in Fahrzeugkilometern und Tonnenkilometern</t>
  </si>
  <si>
    <t>Fahrzeit, insbesondere Stauzeiten und Geschwindigkeiten</t>
  </si>
  <si>
    <t>Art des Transportfahrzeugs, insbesondere Kapazität und Antriebsart</t>
  </si>
  <si>
    <t>Ladung (Beladungsrate, prozentualer Anteil der Ladung der Baustellen)</t>
  </si>
  <si>
    <t>Verbringungszeit</t>
  </si>
  <si>
    <t>Vertikale und horizontale Transportwege</t>
  </si>
  <si>
    <t>Transportmittel</t>
  </si>
  <si>
    <t>Verantwortlichkeiten für Verbringungsleistungen</t>
  </si>
  <si>
    <t>Vergütung der Verbringungsleistungen</t>
  </si>
  <si>
    <t>Folgen der Nichteinhaltung der vorgegebenen Prozesse und Pflichten</t>
  </si>
  <si>
    <t>Musterverträge für Logistikdienstleister als Anlage (Hinweis: Aus diesen sollten die Haftungsverantwortlichkeiten, Gefährenübergänge etc. geregelt werden)</t>
  </si>
  <si>
    <t>1. Bestimmung eines Entsorgungsverantwortlichen (Firmen)</t>
  </si>
  <si>
    <t>Umsetzung</t>
  </si>
  <si>
    <t>Infromationsweitergabe</t>
  </si>
  <si>
    <t>Überwachung</t>
  </si>
  <si>
    <t xml:space="preserve">2. Bestimmung Logistikbauleiter </t>
  </si>
  <si>
    <t xml:space="preserve">3. Gegebenheitsveränderungen berücksichtigen </t>
  </si>
  <si>
    <t xml:space="preserve">1. Erläuterung Meldeverfahren </t>
  </si>
  <si>
    <t xml:space="preserve">2. Verantwortlichkeiten klar definieren </t>
  </si>
  <si>
    <t>3. Baulogistikhandbuch als Grundlage</t>
  </si>
  <si>
    <t>1. Sind diese BE-Komponenten klar beschrieben?</t>
  </si>
  <si>
    <t>Grundfunktionen</t>
  </si>
  <si>
    <t>Nuztergruppe / Zielgruppe</t>
  </si>
  <si>
    <t>Eckdaten der Nutzung</t>
  </si>
  <si>
    <t>Nutzungzeiten</t>
  </si>
  <si>
    <t>Nutzunsbedingungen</t>
  </si>
  <si>
    <t>2. Verantwortliche</t>
  </si>
  <si>
    <t>Hebegeräte (Krane, Hubbühnen, Bauaufzug etc.)</t>
  </si>
  <si>
    <t>______________________</t>
  </si>
  <si>
    <t>Medien (Strom, Wasser, Abwasser, Beleuchtung)</t>
  </si>
  <si>
    <t>Containeranlagen</t>
  </si>
  <si>
    <t>Sicherheitseinrichtungen (Bauzaun, Sanitätseinrichtung)</t>
  </si>
  <si>
    <t>Sonstiges (z. B. Bauschild)</t>
  </si>
  <si>
    <t>1. Ist ein Logistikflächenplan vorhanden?</t>
  </si>
  <si>
    <t>LPH 6-7</t>
  </si>
  <si>
    <t>LPH 8</t>
  </si>
  <si>
    <t>1. Checkliste erstellen, auf welche Punkte eine Lieferanmeldung zu prüfen ist (bpsw. "Gehört die Lieferung zu einem am Bauvorhaben beteiligten Unternehmen?", "Unterschreitet die Menge des angemeldeten Materials die Vorgaben des max. lieferbaren Materials einer Lieferung?" etc.)</t>
  </si>
  <si>
    <t>2. Checkliste erstellen, auf welche Punkte eine Lieferung an der Baustellenzufahrt zu prüfen ist (bspw. "Handelt es sich um einen angemeldeten Transport?", "Entspricht die Ladung dem angemeldeten Material?" etc.)</t>
  </si>
  <si>
    <t>1. Bisherige Planungsergebnisse sind in den Aspekten der technischen Realisierbarkeit regelmäßig zu überprüfen und fortzuschreiben</t>
  </si>
  <si>
    <t>2. Dokumantation (z.B. Soll-Ist-Abgleich von der Art und der Menge des Materials bzw. des Geräts, Änderung Lagerbestand, Beschädigte Verpackungen) --&gt; Ein Software-System wird dringend empfohlen</t>
  </si>
  <si>
    <t xml:space="preserve">Bewertung </t>
  </si>
  <si>
    <t>Gewichtung</t>
  </si>
  <si>
    <t>20 - 50 Mio. €</t>
  </si>
  <si>
    <t>51 - 100 Mio. €</t>
  </si>
  <si>
    <t>&gt; 100 Mio. €</t>
  </si>
  <si>
    <t>niedrig (z. B. im Industriegebiet)</t>
  </si>
  <si>
    <t>hoch (z. B. reines Wohngebiet)</t>
  </si>
  <si>
    <t>sehr hoch (z. B. Innen- oder Altstadt, Touristenzentrum)</t>
  </si>
  <si>
    <t>40 - 100 tsd. m3</t>
  </si>
  <si>
    <t>101 - 200 tsd. m3</t>
  </si>
  <si>
    <t>&gt; 200 tsd. m3</t>
  </si>
  <si>
    <t>ausreichend (&lt; 0,3)</t>
  </si>
  <si>
    <t>gering (0,51 - 0,7)</t>
  </si>
  <si>
    <t>minimal (&gt; 0,7)</t>
  </si>
  <si>
    <t>einfache Nutzung (z. B. Lagerhalle)</t>
  </si>
  <si>
    <t>gemischte Nutzung (z. B. Einkaufszentrum, Quartierentwicklung)</t>
  </si>
  <si>
    <t>Spezialbauten mit hohem Koordinationsaufwand (z. B. Krankenhaus, Flughafen, Bahnhof, Quartierentwicklung)</t>
  </si>
  <si>
    <t>nur entsprechend gesetzlicher Vorgaben</t>
  </si>
  <si>
    <t>Erfüllung eines der Zertifikate im niedrigen bis mittleren Niveau (z. B. DGNB Bronze/Silber)</t>
  </si>
  <si>
    <t>Erfüllung eines der Zertifikate im höchsten Niveau (z. B. DGNB Gold/Platin)</t>
  </si>
  <si>
    <t>Gebäude mit überwiegend baugleichen Etagen, aber kleinteilige Raumteilung (z. B. Hotel oder Wohnungsbau)</t>
  </si>
  <si>
    <t>Gebäude mit überwiegend baugleichen Etagen (z. B. Büro)</t>
  </si>
  <si>
    <t>Gebäude mit überwiegend individueller Raumnutzung (z. B. Bahnhof)</t>
  </si>
  <si>
    <t>8 Art des urbanen Raums</t>
  </si>
  <si>
    <t>Vorstadtlage in einer mittelgroßen Stadt (200 - 500 tsd. Einwohner) oder Zentrumslage in einer kleinen Stadt</t>
  </si>
  <si>
    <t>Zentrumslage in einer mittelgroßen Stadt oder Vorstadtlage in einer großen Stadt (&gt; 500 tsd. Einwohner)</t>
  </si>
  <si>
    <t>Zentrumslage in einer großen Stadt</t>
  </si>
  <si>
    <t>9 Stauwahrscheinlichkeit</t>
  </si>
  <si>
    <t>niedrig</t>
  </si>
  <si>
    <t>hoch</t>
  </si>
  <si>
    <t>sehr hoch</t>
  </si>
  <si>
    <t>10 Regulierung des Güterverkehrs durch die öffentliche Hand</t>
  </si>
  <si>
    <t>moderate Regulierung (z. B. durch Flächenrestriktion für Be- und Entladen)</t>
  </si>
  <si>
    <t>starke Regulierung (z. B. zeitliche Zufahrtsbeschränkungen)</t>
  </si>
  <si>
    <t>sehr starke Regulierung (z. B. durch City -Maut)</t>
  </si>
  <si>
    <t>11 Struktur des Strassennetzes</t>
  </si>
  <si>
    <t>Gitternetz (z. B. Mannheim)</t>
  </si>
  <si>
    <t>zentrales Ringnetz (z. B. Köln)</t>
  </si>
  <si>
    <t>historischer Stadtkern mit engen Straßen (z. B. Heidelberg)</t>
  </si>
  <si>
    <t>12 Verkehrsanbindung</t>
  </si>
  <si>
    <t>Straßennetz mit großer Straßenbreite (Einsatz aller Fahrzeugtypen) mit ausreichend Zufahrtsmöglichkeiten</t>
  </si>
  <si>
    <t>Straßennetz mit großer Straßenbreite (Einsatz aller Fahrzeugtypen) mit wenig Zufahrtsmöglichkeiten</t>
  </si>
  <si>
    <t>13 Vertikalerschließung</t>
  </si>
  <si>
    <t>Keine Einschränkungen zum maschinellen Vertikaltransport</t>
  </si>
  <si>
    <t>Hohe Einschränkungen zum maschinellen Vertikaltransport</t>
  </si>
  <si>
    <t>Kein oder sehr eingeschränkter maschineller Vertikaltransport möglich oder händischer Vertikaltransport erforderlich</t>
  </si>
  <si>
    <t>14 Horizontalerschließung</t>
  </si>
  <si>
    <t>Alle Hauptverkehrswege sind: befestigt, tragfähig, ausreichend dimensioniert</t>
  </si>
  <si>
    <t>Mindestens ein Hauptverkehrsweg ist: befestigt, tragfähig, ausreichend dimensioniert</t>
  </si>
  <si>
    <t>Kein Hauptverkehrsweg ist: befestigt, tragfähig, ausreichend dimensioniert</t>
  </si>
  <si>
    <t>15 Materialart</t>
  </si>
  <si>
    <t>&gt; 10 % fragile Materialien</t>
  </si>
  <si>
    <t>&gt; 60 % fragile Materialien</t>
  </si>
  <si>
    <t>&gt; 90 % fragile Materialien</t>
  </si>
  <si>
    <t>16 Transporteinheit</t>
  </si>
  <si>
    <t>&gt; 90 % Standardpaletten; Rest Sondereinheiten</t>
  </si>
  <si>
    <t>&gt; 60 % Standardpaletten; Rest Sondereinheiten</t>
  </si>
  <si>
    <t>&gt; 10 % Standardpaletten; Rest Sondereinheiten</t>
  </si>
  <si>
    <t>17 Verortung möglich</t>
  </si>
  <si>
    <t>Wertstoffhof (Fläche &gt; 250 m2) und Etagensammelstellen möglich</t>
  </si>
  <si>
    <t>Wertstoffhof (Fläche &lt; 250 m2), aber Etagensammelstellen eingeschränkt möglich</t>
  </si>
  <si>
    <t>keine Außenfläche für Wertstoffhof verfügbar, Innenfläche nur temporär</t>
  </si>
  <si>
    <t>18 Vertikalerschliessung</t>
  </si>
  <si>
    <t>Aufzüge uneingeschränkt vorhanden</t>
  </si>
  <si>
    <t>keine Aufzüge vorhanden, nur Kranverbringung möglich</t>
  </si>
  <si>
    <t>nur über Treppenhäuser möglich</t>
  </si>
  <si>
    <t>19 Gewerkeanzahl (im Sinne von Verursachern)</t>
  </si>
  <si>
    <t>1 - 3 Gewerke</t>
  </si>
  <si>
    <t>4 - 10 Gewerke</t>
  </si>
  <si>
    <t>&gt; 21 Gewerke</t>
  </si>
  <si>
    <t>20 Personalkurve</t>
  </si>
  <si>
    <t>&lt; 150 Arbeitskräfte pro Tag (Spitzenwert)</t>
  </si>
  <si>
    <t>301 - 500 Arbeitskräfte pro Tag (Spitzenwert)</t>
  </si>
  <si>
    <t>&gt; 500 Arbeitskräfte pro Tag (Spitzenwert)</t>
  </si>
  <si>
    <t>21 Firmenanzahl und Nachunternehmungen</t>
  </si>
  <si>
    <t>nur direkte Auftragnehmer des AG</t>
  </si>
  <si>
    <t>zusätzliche Nachunternehmerstruktur bis zur zweiten Ebene</t>
  </si>
  <si>
    <t>weite Nachunternehmerstruktur ab der dritten Ebene</t>
  </si>
  <si>
    <t>22 Anwesenheitserfassung</t>
  </si>
  <si>
    <t>Erfassung anwesender Arbeitskräfte und der Anwesenheitszeiten</t>
  </si>
  <si>
    <t>Erfassung anwesender Arbeitskräfte und der Anwesenheitszeiten, mit Vereinzelungsanlagen</t>
  </si>
  <si>
    <t>Erfassung anwesender Arbeitskräfte und der Anwesenheitszeiten, mit Vereinz</t>
  </si>
  <si>
    <t>23 Legitimationskriterien für den Zutritt</t>
  </si>
  <si>
    <t>zusätzliche Nachweise zum Aufenthaltstitel</t>
  </si>
  <si>
    <t>zusätzliche zur Sozialversicherung und Mindestlohnbestätigung einmalig, Sicherheitseinweisungen erforderlich zusätzlich Mindestlohn monatlich und weitere Nachweise</t>
  </si>
  <si>
    <t>zusätzlich Mindestlohn monatlich und weitere Nachweise, Qualifikationsbescheinigung</t>
  </si>
  <si>
    <t>24 Organisationsform</t>
  </si>
  <si>
    <t>zentral organisiert mit stufenweiser Anpassung an die wechselnden Bedingungen/Bedürfnisse</t>
  </si>
  <si>
    <t>mehrere verschiedene Bezugsquellen bei Erichtern und Unterhaltung und gelegentlicher Anpassung an die Bedingungen</t>
  </si>
  <si>
    <t>wechselnde Bedingungen (Umbau, Leistungsübergang in der Verantwortung)</t>
  </si>
  <si>
    <t>25 BE-Struktur</t>
  </si>
  <si>
    <t>gelegentlicher Umbau erforderlich</t>
  </si>
  <si>
    <t>deutliche Eingriffe in die BE-Struktur (z. B. Wechsel der Versorgungspunkte)</t>
  </si>
  <si>
    <t>mehrfacher Auf-, Ab- und Umbau der BEStruktur</t>
  </si>
  <si>
    <t>26 Einfluss Bauablauf</t>
  </si>
  <si>
    <t>keine besonderen Einflüsse</t>
  </si>
  <si>
    <t>terminliche &amp; konstruktive Abstimmung erforderlich mit geringem Einfluss in den Bauablauf</t>
  </si>
  <si>
    <t>terminliche &amp; konstruktive Abstimmung erforderlich mit starkem Einfluss in den Bauablauf</t>
  </si>
  <si>
    <t>27 Spezifik/Flächenverfügbarkeit der Baustelle</t>
  </si>
  <si>
    <t>genügend freie Flächen auf dem Baufeld und im angrenzenden Umfeld --&gt; Anmietung von öffentlichen oder privaten Flächen erforderlich</t>
  </si>
  <si>
    <t>Flächen auf der Baustelle und im angrenzenden Umfeld unzureichend vorhanden --&gt; HUB oder JiT unterstützend</t>
  </si>
  <si>
    <t>keine Flächen auf Baustelle und im angrenzenden Umfeld zur temporären Nutzung vorhanden --&gt; HUB oder JiT</t>
  </si>
  <si>
    <t>28 Gleichzeitigkeiten</t>
  </si>
  <si>
    <t>Abbruch/Erdbau/Rohbau</t>
  </si>
  <si>
    <t>Hülle/Ausbau</t>
  </si>
  <si>
    <t>Grund-/Voll-/ Mieterendausbau/Außenanlagen</t>
  </si>
  <si>
    <r>
      <rPr>
        <b/>
        <sz val="11"/>
        <color theme="1"/>
        <rFont val="Calibri"/>
        <family val="2"/>
        <scheme val="minor"/>
      </rPr>
      <t>Model A1: Direkter Transportverkehr auf die Baustelle:</t>
    </r>
    <r>
      <rPr>
        <sz val="11"/>
        <color theme="1"/>
        <rFont val="Calibri"/>
        <family val="2"/>
        <scheme val="minor"/>
      </rPr>
      <t xml:space="preserve">
In Modell A1 erfolgt die Anlieferung von Baumaterialien direkt an die Baustelle, was eine effiziente Koordination der Entladung und Lagerung erfordert. Das Just-In-Time-Prinzip minimiert die Lagerzeit der Materialien auf der Baustelle und reduziert Baubehinderungen. Die logistische Herausforderung besteht darin, das Verhältnis zwischen Verpackungseinheit, Liefermenge, Materialbedarf und Lagerkapazität ausgewogen zu gestalten.</t>
    </r>
  </si>
  <si>
    <r>
      <rPr>
        <b/>
        <sz val="11"/>
        <color theme="1"/>
        <rFont val="Calibri"/>
        <family val="2"/>
        <scheme val="minor"/>
      </rPr>
      <t>Model A2: Kombinierter Transportverkehr mit zusätzlicher Zielgebietskonsolidierung über ein externes Zwischenlager:</t>
    </r>
    <r>
      <rPr>
        <sz val="11"/>
        <color theme="1"/>
        <rFont val="Calibri"/>
        <family val="2"/>
        <scheme val="minor"/>
      </rPr>
      <t xml:space="preserve">
Beim kombinierten Transportverkehr mit Zielgebietskonsolidierung erfolgt der Güterfluss der Baumaterialien und -geräte vom Lieferanten zur Baustelle über ein externes Zwischenlager außerhalb der Baustelle. Dieses Modell reduziert die Anzahl der Transporte zur Baustelle und ermöglicht eine flexible und kurzfristige Anpassung des Materialflusses. Es eignet sich besonders für Baustellen mit begrenzten Kapazitäten und in verkehrsstarken Gebieten. Es wird jedoch nicht für alle Güter angewendet und wird wahrscheinlich in Kombination mit direktem Transportverkehr verwendet.</t>
    </r>
  </si>
  <si>
    <r>
      <rPr>
        <b/>
        <sz val="11"/>
        <color theme="1"/>
        <rFont val="Calibri"/>
        <family val="2"/>
        <scheme val="minor"/>
      </rPr>
      <t>Modell C1.1  Wertstoffhof, ohne MGB</t>
    </r>
    <r>
      <rPr>
        <sz val="11"/>
        <color theme="1"/>
        <rFont val="Calibri"/>
        <family val="2"/>
        <scheme val="minor"/>
      </rPr>
      <t xml:space="preserve">
Im Modell „Wertstoffhof“ wird auf der Baustelle ein möglichst zentraler Wertstoffhof mit Mulden (Größe der Absetzmulden von 3 m³ bis 12 m³, Abrollcontainer bis 40 m³) für die anfallenden Abfallfraktionen eingerichtet. Die Handwerker sammeln ihre anfallenden Abfälle am Arbeitsort in geeigneten Behältnissen, bringen diese zum Wertstoffhof und befüllen die Mulden sortenrein. Ein Bauaufzug muss nicht zwingend vorhanden sein, sofern die Sammelbehältnisse für die Abfälle auch händisch aus den Etagen verbracht werden können (Müllsäcke, Kübel etc.). Die vollen Mulden werden auf Bestellung durch den Logistikbauleiter vom Entsorgungsbetrieb abgeholt. Die abgefahrenen Abfallmengen werden vom Entsorger erfasst und abgerechnet.</t>
    </r>
  </si>
  <si>
    <r>
      <rPr>
        <b/>
        <sz val="11"/>
        <color theme="1"/>
        <rFont val="Calibri"/>
        <family val="2"/>
        <scheme val="minor"/>
      </rPr>
      <t>Modell C2.1.  Wertstoffhof, Bringsystem mit MGBAusgabe</t>
    </r>
    <r>
      <rPr>
        <sz val="11"/>
        <color theme="1"/>
        <rFont val="Calibri"/>
        <family val="2"/>
        <scheme val="minor"/>
      </rPr>
      <t xml:space="preserve">
In Abwandlung der Variante des Modells „1.1 Wertstoffhof“ werden im „Bringsystem mit MGB-Ausgabe“ bspw. am Wertstoffhof an die Handwerker rollbare MGB (Möglichkeit der Zuordnung besteht) ausgegeben. Die von dem Logistikdienstleister ausgegebenen MGB (Größe 80 l bis ca. 1100 l, üblicherweise 660–700 l) können vom Handwerker bis zum Arbeitsort mitgeführt und dort am
Entstehungsort des Abfalls sortenrein befüllt werden. Die Übergabe der MGB von den Handwerkern an den Logistikdienstleister erfolgt am Wertstoffhof, was bedeutet, dass der Handwerker für die Verbringung vom Arbeitsort bis zum Wertstoffhof verantwortlich ist. Die Abfallmenge kann – durch den Logistikdienstleister – bei zuvor zugeordnet ausgegebenen MGB je Fraktion verursachergerecht bei
der Übergabe am Wertstoffhof erfasst (Volumen oder Gewicht) werden.</t>
    </r>
  </si>
  <si>
    <r>
      <rPr>
        <b/>
        <sz val="11"/>
        <color theme="1"/>
        <rFont val="Calibri"/>
        <family val="2"/>
        <scheme val="minor"/>
      </rPr>
      <t>Modell C2.2 Haus-Sammlung</t>
    </r>
    <r>
      <rPr>
        <sz val="11"/>
        <color theme="1"/>
        <rFont val="Calibri"/>
        <family val="2"/>
        <scheme val="minor"/>
      </rPr>
      <t xml:space="preserve">
Als zusätzliche logistische Dienstleistung erfolgt bei
diesem Modell die Übernahme des Abfalltransportes bereits ab einer geeigneten Sammelstelle der
MGB im Erdgeschoss-/Tiefgaragen-Bereich des Gebäudes (andienbare Fläche im Innen- oder Außenbereich, idealerweise in der Nähe des Bauaufzuges) zum Wertstoffhof. Entweder werden zentrale Standorte in der Erdgeschoss- oder andienbaren Tiefgaragen-Ebene vom Logistikdienstleister mit MGB bestückt, zu denen die Handwerker ihre Abfälle verbringen und diese dort sortenrein
einfüllen, oder die Handwerker tauschen ihre am Arbeitsplatz befüllten MGB an diesen Stationen gegen vom Logistikdienstleister bereitgestellte leere MGB aus. Die Abholung der möglichst vollständig befüllten MGB an der Haus-Sammelstelle erfolgt durch den Logistikdienstleister, der die MGB von der Haus-Sammelstelle bis zum Wertstoffhof verbringt und dort in die Mulden umfüllt. Für den Transport der MGB auf dem Baugelände bis zum Wertstoffhof ist geeignetes Gerät (in der Regel Stapler) auf dem Baugelände einzusetzen. Der Wertstoffhof muss nicht zwingend als zusammenhängende Fläche geplant sein, da die Abfallandienung zentral durch den Logistikdienstleister erfolgt. Die leeren MGB werden vom Logistikdienstleister an die Haus-Sammelstelle zurückgebracht.</t>
    </r>
  </si>
  <si>
    <r>
      <rPr>
        <b/>
        <sz val="11"/>
        <color theme="1"/>
        <rFont val="Calibri"/>
        <family val="2"/>
        <scheme val="minor"/>
      </rPr>
      <t>Modell C2.3 Etagen-Sammlung</t>
    </r>
    <r>
      <rPr>
        <sz val="11"/>
        <color theme="1"/>
        <rFont val="Calibri"/>
        <family val="2"/>
        <scheme val="minor"/>
      </rPr>
      <t xml:space="preserve">
Eine Erweiterung der beschriebenen logistischen Dienstleistung von Modell 2.2 Haus-Sammlung erfolgt bei der Etagensammlung durch die Übernahme des Abfalltransportes durch den Logistikdienstleister bereits aus den Etagen heraus bis zum Wertstoffhof. Bei beiden Varianten (Modell 2.2 und 2.3) wird für den Weitertransport der MGB ab Bauaufzug EGEbene bis zum Wertstoffhof geeignetes Gerät (in der Regel Stapler) auf dem Baugelände eingesetzt und mittels diesem in die Mulden umgefüllt (bspw. Stapler mit Drehgabel). Folgende beide Varianten sind nach Erfahrungen der Arbeitsgruppe maßgeblich. Eine Kombination aus beiden Varianten 2.3.1 Modell Etagen-Sammelstelle und 2.3.2 Modell Arbeitsortsammlung ist ebenso möglich.</t>
    </r>
  </si>
  <si>
    <r>
      <rPr>
        <b/>
        <sz val="11"/>
        <color theme="1"/>
        <rFont val="Calibri"/>
        <family val="2"/>
        <scheme val="minor"/>
      </rPr>
      <t>Modell C2.4 Stoßentsorgung (ohne dauerhaften Wertstoffhof)</t>
    </r>
    <r>
      <rPr>
        <sz val="11"/>
        <color theme="1"/>
        <rFont val="Calibri"/>
        <family val="2"/>
        <scheme val="minor"/>
      </rPr>
      <t xml:space="preserve">
Bei äußerst beengten Platzverhältnissen ohne mögliche Einrichtungsfläche von dauerhaften Stellplätzen für (mehrere) Mulden kann die Entsorgung mittels der sog. Stoßentsorgung erfolgen. Der Wertstoffhof, der aufgrund von Flächenmangelnicht dauerhaft eingerichtet werden kann, wird hier durch ein zentrales Zwischenlager für die Müllgroßbehälter, in der Regel im Erd- oder Tiefgaragengeschoss, ersetzt. Alle weiteren Informationen sind den jeweiligen „Modellen mit logistischen Dienstleistungen“ zu entnehmen. Die Entleerung der MGB in die Mulden erfolgt vom Logistikdienstleister just in time. Damit werden keine von anderen Bereichen vorrangig benötigten Flächen im Anlieferbereich durch einen ständigen Platzbedarf für Mulden blockiert. Die Abfälle können bspw. – von dem Logistikdienstleister – je MGB und Fraktion verursachergerecht erfasst (Gewicht oder Volumen) werden. Es können jedoch erhöhte Kosten durch eventuell nicht ausgeschöpfte Ladekapazitäten und Wartezeiten des Lkw (des Entsorgungsunternehmens) für die Zeit der Muldenbefüllung entstehen.</t>
    </r>
  </si>
  <si>
    <r>
      <rPr>
        <b/>
        <sz val="11"/>
        <color theme="1"/>
        <rFont val="Calibri"/>
        <family val="2"/>
        <scheme val="minor"/>
      </rPr>
      <t>Modell D1 Baustellenzutritt ohne Vereinzelungsanlage</t>
    </r>
    <r>
      <rPr>
        <sz val="11"/>
        <color theme="1"/>
        <rFont val="Calibri"/>
        <family val="2"/>
        <scheme val="minor"/>
      </rPr>
      <t xml:space="preserve">
Dieses Modell kommt zum Einsatz, wenn ein durchgehend geschlossener Bauzaun zur Integration einer Vereinzelungsanlage nicht durchgängig gestellt werden kann. Auch ist es bei kleineren Projekten aus wirtschaftlichen Erwägungen möglich, dass auf das Equipment zur Kontrolle verzichtet wird und sich das Baustellenpersonal lediglich über ein Lesegerät registriert.</t>
    </r>
  </si>
  <si>
    <r>
      <rPr>
        <b/>
        <sz val="11"/>
        <color theme="1"/>
        <rFont val="Calibri"/>
        <family val="2"/>
        <scheme val="minor"/>
      </rPr>
      <t>Model D2 Zentraler Baustellenzutritt mit Vereinzelungsanlage, ggf. mit Satelliten</t>
    </r>
    <r>
      <rPr>
        <sz val="11"/>
        <color theme="1"/>
        <rFont val="Calibri"/>
        <family val="2"/>
        <scheme val="minor"/>
      </rPr>
      <t xml:space="preserve">
Bei einem zentralen Zugang mit Vereinzelungsanlage wird ein durchgehend geschlossener Bauzaun vorausgesetzt. Als Vereinzelungsanlage kann ein Zutrittskontrollcontainer mit integriertem Drehkreuz (mannshoch) oder Drehsperre (hüfthoch) verwendet
werden. Im Container selbst befindet sich das technische Equipment zur Ausstellung von Baustellenausweisen und zur Durchführung des Legitimationsprozesses. Alternativ kann statt eines Zutrittskontrollcontainers auch nur ein Drehkreuz verwendet werden. Zur Betreuung des Zutrittskontrollsystems und zur Erstellung der Ausweise kann für die Ausweiserstellung – wie bei Modell 1 – ohne Einbindung von Personal die dezentrale Erstellung durch den Logistikdienstleister oder durch die Bauleitung vor Ort erfolgen.</t>
    </r>
  </si>
  <si>
    <r>
      <rPr>
        <b/>
        <sz val="11"/>
        <color theme="1"/>
        <rFont val="Calibri"/>
        <family val="2"/>
        <scheme val="minor"/>
      </rPr>
      <t>Model D3 Dezentraler Baustellenzutritt mit Vereinzelungsanlage</t>
    </r>
    <r>
      <rPr>
        <sz val="11"/>
        <color theme="1"/>
        <rFont val="Calibri"/>
        <family val="2"/>
        <scheme val="minor"/>
      </rPr>
      <t xml:space="preserve">
Der dezentrale Zutritt mit Vereinzelungsanlage ist  geeignet für Quartiersprojekte (mehrere Baufelder, mehrere Zugänge) oder differenzierte Zutrittsbereiche (im fortgeschrittenen Ausbaustadium für die Gewährleistung von eingeschränkten Zugängen von Räumlichkeiten für einen bestimmten Personenkreis). Neben den dezentralen Zutrittsstellen ist weiterhin eine zentrale Anlaufstelle zur Erstlegitimation empfehlenswert. Die eingesetzte Software ist in der Lage, alle Zutrittsereignisse an den unterschiedlichen Stellen zu synchronisieren. Der Anzahl der Zutrittspunkte sind technisch keine Grenzen gesetzt. Auch ist eine spezifische Legitimation für bestimmte Personenkreise, die Zutritt zu bestimmten Räumlichkeiten erhalten sollen, innerhalb der Baustelle möglich. Dies könnte zum Beispiel für sogenannte Schwarz-Weiß-Bereiche oder fertiggestellte Bereiche während des Ausbaus gelten.</t>
    </r>
  </si>
  <si>
    <r>
      <rPr>
        <b/>
        <sz val="11"/>
        <color theme="1"/>
        <rFont val="Calibri"/>
        <family val="2"/>
        <scheme val="minor"/>
      </rPr>
      <t xml:space="preserve">Flächenkoordination </t>
    </r>
    <r>
      <rPr>
        <sz val="11"/>
        <color theme="1"/>
        <rFont val="Calibri"/>
        <family val="2"/>
        <scheme val="minor"/>
      </rPr>
      <t xml:space="preserve">
Ziel dieses Prozesses ist die optimierte Nutzung freier Flächen auf und in der Nähe der Baustelle zurbedarfsgerechten Ver- und Entsorgung der Gewerke sowie eine zielgerichtete und produktive Nutzung der zur Verfügung stehenden Flächenressourcen und Reduzierung der Störfaktoren für die Produktion. Es müssen 1. Verkehrsflächen, Laufwege, 2. Lade- und Entladezonen, 3. Flächen für Baustelleneinrichtung, 4. Stellflächen für Transportmittel und Geräte, 5. Materiallagerflächen, 6. Entsorgungsflächen festgelegt werden.</t>
    </r>
  </si>
  <si>
    <r>
      <rPr>
        <b/>
        <sz val="11"/>
        <color theme="1"/>
        <rFont val="Calibri"/>
        <family val="2"/>
        <scheme val="minor"/>
      </rPr>
      <t>Koordination BE-Gewerke</t>
    </r>
    <r>
      <rPr>
        <sz val="11"/>
        <color theme="1"/>
        <rFont val="Calibri"/>
        <family val="2"/>
        <scheme val="minor"/>
      </rPr>
      <t xml:space="preserve">
Als logistisch relevante BE-Gewerke sind solche Einrichtungen und/oder Leistungen der Baustelleneinrichtung zu verstehen, welche sich über mehrere Bauphasen erstrecken oder nicht nur einer konkreten Nutzergruppe zugeordnet werden können. Sie zeichnen sich durch eine gesteigerte Komplexität und eine Vielzahl an Schnittstellen zwischen den Baubeteiligten aus.</t>
    </r>
  </si>
  <si>
    <r>
      <rPr>
        <b/>
        <sz val="11"/>
        <color rgb="FF000000"/>
        <rFont val="Calibri"/>
      </rPr>
      <t xml:space="preserve">Angesichts der Komplexität der Gegebenheiten wird die Nutzung eines externen Logistikdienstleisters nicht empfohlen.
</t>
    </r>
    <r>
      <rPr>
        <sz val="11"/>
        <color rgb="FF000000"/>
        <rFont val="Calibri"/>
      </rPr>
      <t>Insbesondere auf Baustellen kann eine interne Logistikorganisation von Vorteil sein, um die Lieferungen und Materialflüsse effektiv zu planen und zu koordinieren. Dabei ist es wichtig, die Logistikprozesse eng mit den Arbeitsabläufen auf der Baustelle abzustimmen, um Verzögerungen oder Engpässe zu vermeiden. Eine reibungslose Logistik auf der Baustelle kann dazu beitragen, dass Projekte pünktlich und im Rahmen des Budgets abgeschlossen werden. Zudem kann eine interne Logistikorganisation eine höhere Flexibilität ermöglichen, um auf unvorhergesehene Ereignisse oder Änderungen im Bauplan zu reagieren.</t>
    </r>
  </si>
  <si>
    <r>
      <rPr>
        <b/>
        <sz val="11"/>
        <color rgb="FF000000"/>
        <rFont val="Calibri"/>
      </rPr>
      <t xml:space="preserve">Angesichts der komplexen Gegebenheiten wird die Nutzung eines externen Logistikdienstleisters empfohlen.
</t>
    </r>
    <r>
      <rPr>
        <sz val="11"/>
        <color rgb="FF000000"/>
        <rFont val="Calibri"/>
      </rPr>
      <t>Die Beauftragung eines erfahrenen Logistikdienstleisters kann sich in vielerlei Hinsicht positiv auf ein Unternehmen auswirken. Zum einen kann dies zu einer erheblichen Entlastung der internen Ressourcen führen, da sich der externe Dienstleister um die Planung, Organisation und Durchführung der logistischen Prozesse kümmert. Zum anderen kann ein erfahrener Logistikdienstleister durch sein Know-how und seine Erfahrung dazu beitragen, die logistischen Abläufe zu optimieren und so Kosten zu sparen.</t>
    </r>
  </si>
  <si>
    <r>
      <rPr>
        <b/>
        <sz val="11"/>
        <color rgb="FF000000"/>
        <rFont val="Calibri"/>
      </rPr>
      <t xml:space="preserve">Kompetenzen im Bereich der Logistik zu analysieren
</t>
    </r>
    <r>
      <rPr>
        <sz val="11"/>
        <color rgb="FF000000"/>
        <rFont val="Calibri"/>
      </rPr>
      <t>Angesichts der Komplexität der Gegebenheiten ist es ratsam, die vorhandenen Kompetenzen im Bereich der Logistik zu analysieren. Falls das Unternehmen über ausreichend interne Expertise verfügt, wird die Nutzung eines externen Logistikdienstleisters nicht empfohlen. Sollten jedoch nicht genügend Kompetenzen vorhanden sein, kann die Beauftragung eines erfahrenen Logistikdienstleisters empfohlen werden, um eine reibungslose Abwicklung der logistischen Prozesse zu gewährleisten.</t>
    </r>
  </si>
  <si>
    <t xml:space="preserve">G Zusätze </t>
  </si>
  <si>
    <t xml:space="preserve">29 Vorfertigungsgrad </t>
  </si>
  <si>
    <t xml:space="preserve">30 Taktzeit </t>
  </si>
  <si>
    <t xml:space="preserve">31 Baustellen in der Umgebung </t>
  </si>
  <si>
    <t xml:space="preserve">32 BIM Level </t>
  </si>
  <si>
    <t xml:space="preserve">Nahezu vollständige Vorfertigung </t>
  </si>
  <si>
    <t>Teil Vorfertigung (z.B. Sanitärmodule)</t>
  </si>
  <si>
    <t xml:space="preserve">2 Wochen oder mehr </t>
  </si>
  <si>
    <t>Projektvolumen im Umkreis &lt; 10 Mio. €</t>
  </si>
  <si>
    <t>Projektvolumen im Umkreis &lt; 20 Mio. €</t>
  </si>
  <si>
    <t>Projektvolumen im Umkreis &lt; 50 Mio. €</t>
  </si>
  <si>
    <t>Projektvolumen im Umkreis &gt; 100 Mio. €</t>
  </si>
  <si>
    <t>LOD 100</t>
  </si>
  <si>
    <t>LOD 300</t>
  </si>
  <si>
    <t>LOD 400</t>
  </si>
  <si>
    <t xml:space="preserve">LOD 200 </t>
  </si>
  <si>
    <t>LOD 500</t>
  </si>
  <si>
    <t>Rohbau Fertigteile</t>
  </si>
  <si>
    <t>keine Vorfertigung</t>
  </si>
  <si>
    <t>1 Woche</t>
  </si>
  <si>
    <t>2 Tage</t>
  </si>
  <si>
    <t>1 Tag oder weniger</t>
  </si>
  <si>
    <t>Master Bauprozessmanagement HFT Stuttgart Projektarbeit SS23 Gruppe 3 (Paul Geiger, Manuel Delesky, Felix Diesch, Janine Pescheck, André Frömming, Marie von Krempelhuber, Maria Behringer)</t>
  </si>
  <si>
    <t>Bewertung (hier ausfüllen)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</si>
</sst>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3" x14ac:knownFonts="1">
    <font>
      <sz val="11"/>
      <color theme="1"/>
      <name val="Calibri"/>
      <family val="2"/>
      <scheme val="minor"/>
    </font>
    <font>
      <b/>
      <sz val="11"/>
      <color theme="1"/>
      <name val="Calibri"/>
      <family val="2"/>
      <scheme val="minor"/>
    </font>
    <font>
      <b/>
      <sz val="18"/>
      <color theme="1"/>
      <name val="Calibri"/>
      <family val="2"/>
      <scheme val="minor"/>
    </font>
    <font>
      <sz val="11"/>
      <color rgb="FFFF0000"/>
      <name val="Calibri"/>
      <family val="2"/>
      <scheme val="minor"/>
    </font>
    <font>
      <b/>
      <sz val="11"/>
      <color rgb="FF1A1A1A"/>
      <name val="Calibri"/>
      <family val="2"/>
      <scheme val="minor"/>
    </font>
    <font>
      <b/>
      <sz val="22"/>
      <color theme="1"/>
      <name val="Calibri"/>
      <family val="2"/>
      <scheme val="minor"/>
    </font>
    <font>
      <b/>
      <sz val="12"/>
      <color theme="1"/>
      <name val="Calibri"/>
      <family val="2"/>
      <scheme val="minor"/>
    </font>
    <font>
      <b/>
      <sz val="14"/>
      <color theme="1"/>
      <name val="Calibri"/>
      <family val="2"/>
      <scheme val="minor"/>
    </font>
    <font>
      <sz val="14"/>
      <color theme="1"/>
      <name val="Calibri"/>
      <family val="2"/>
      <scheme val="minor"/>
    </font>
    <font>
      <b/>
      <sz val="18"/>
      <color rgb="FFFF0000"/>
      <name val="Calibri"/>
      <family val="2"/>
      <scheme val="minor"/>
    </font>
    <font>
      <sz val="12"/>
      <color theme="1"/>
      <name val="Calibri"/>
      <family val="2"/>
      <scheme val="minor"/>
    </font>
    <font>
      <b/>
      <sz val="24"/>
      <color theme="1"/>
      <name val="Calibri"/>
      <family val="2"/>
      <scheme val="minor"/>
    </font>
    <font>
      <sz val="18"/>
      <color theme="1"/>
      <name val="Calibri"/>
      <family val="2"/>
      <scheme val="minor"/>
    </font>
    <font>
      <b/>
      <sz val="11"/>
      <name val="Calibri"/>
      <family val="2"/>
      <scheme val="minor"/>
    </font>
    <font>
      <sz val="11"/>
      <name val="Calibri"/>
      <family val="2"/>
      <scheme val="minor"/>
    </font>
    <font>
      <b/>
      <sz val="16"/>
      <color theme="1"/>
      <name val="Calibri"/>
      <family val="2"/>
      <scheme val="minor"/>
    </font>
    <font>
      <b/>
      <sz val="28"/>
      <color theme="1"/>
      <name val="Calibri"/>
      <family val="2"/>
      <scheme val="minor"/>
    </font>
    <font>
      <sz val="11"/>
      <color rgb="FF000000"/>
      <name val="Calibri"/>
    </font>
    <font>
      <sz val="11"/>
      <color rgb="FF444444"/>
      <name val="Calibri"/>
      <family val="2"/>
      <charset val="1"/>
    </font>
    <font>
      <sz val="11"/>
      <color rgb="FF000000"/>
      <name val="Calibri"/>
      <family val="2"/>
    </font>
    <font>
      <b/>
      <sz val="22"/>
      <name val="Calibri"/>
      <family val="2"/>
      <scheme val="minor"/>
    </font>
    <font>
      <b/>
      <sz val="11"/>
      <color rgb="FF000000"/>
      <name val="Calibri"/>
    </font>
    <font>
      <b/>
      <sz val="48"/>
      <color theme="1"/>
      <name val="Calibri"/>
      <family val="2"/>
      <scheme val="minor"/>
    </font>
  </fonts>
  <fills count="5">
    <fill>
      <patternFill patternType="none"/>
    </fill>
    <fill>
      <patternFill patternType="gray125"/>
    </fill>
    <fill>
      <patternFill patternType="solid">
        <fgColor theme="8" tint="0.59999389629810485"/>
        <bgColor indexed="64"/>
      </patternFill>
    </fill>
    <fill>
      <patternFill patternType="solid">
        <fgColor theme="8" tint="0.79998168889431442"/>
        <bgColor indexed="64"/>
      </patternFill>
    </fill>
    <fill>
      <patternFill patternType="solid">
        <fgColor theme="2"/>
        <bgColor indexed="64"/>
      </patternFill>
    </fill>
  </fills>
  <borders count="51">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thin">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style="medium">
        <color rgb="FF000000"/>
      </left>
      <right style="medium">
        <color rgb="FF000000"/>
      </right>
      <top style="medium">
        <color rgb="FF000000"/>
      </top>
      <bottom/>
      <diagonal/>
    </border>
    <border>
      <left style="medium">
        <color rgb="FF000000"/>
      </left>
      <right style="medium">
        <color rgb="FF000000"/>
      </right>
      <top/>
      <bottom style="medium">
        <color rgb="FF000000"/>
      </bottom>
      <diagonal/>
    </border>
    <border>
      <left style="thin">
        <color indexed="64"/>
      </left>
      <right/>
      <top/>
      <bottom style="thin">
        <color indexed="64"/>
      </bottom>
      <diagonal/>
    </border>
    <border>
      <left style="thin">
        <color indexed="64"/>
      </left>
      <right/>
      <top style="medium">
        <color indexed="64"/>
      </top>
      <bottom style="medium">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diagonal/>
    </border>
  </borders>
  <cellStyleXfs count="1">
    <xf numFmtId="0" fontId="0" fillId="0" borderId="0"/>
  </cellStyleXfs>
  <cellXfs count="168">
    <xf numFmtId="0" fontId="0" fillId="0" borderId="0" xfId="0"/>
    <xf numFmtId="0" fontId="1" fillId="0" borderId="3" xfId="0" applyFont="1" applyBorder="1"/>
    <xf numFmtId="0" fontId="1" fillId="0" borderId="4" xfId="0" applyFont="1" applyBorder="1"/>
    <xf numFmtId="0" fontId="0" fillId="0" borderId="5" xfId="0" applyBorder="1"/>
    <xf numFmtId="0" fontId="0" fillId="0" borderId="3" xfId="0" applyBorder="1"/>
    <xf numFmtId="0" fontId="0" fillId="0" borderId="4" xfId="0" applyBorder="1"/>
    <xf numFmtId="0" fontId="1" fillId="0" borderId="9" xfId="0" applyFont="1" applyBorder="1" applyAlignment="1">
      <alignment horizontal="center"/>
    </xf>
    <xf numFmtId="0" fontId="0" fillId="0" borderId="8" xfId="0" applyBorder="1" applyAlignment="1">
      <alignment horizontal="center"/>
    </xf>
    <xf numFmtId="0" fontId="1" fillId="0" borderId="7" xfId="0" applyFont="1" applyBorder="1" applyAlignment="1">
      <alignment horizontal="center"/>
    </xf>
    <xf numFmtId="0" fontId="1" fillId="0" borderId="8" xfId="0" applyFont="1" applyBorder="1" applyAlignment="1">
      <alignment horizontal="center"/>
    </xf>
    <xf numFmtId="0" fontId="0" fillId="0" borderId="9" xfId="0" applyBorder="1" applyAlignment="1">
      <alignment horizontal="center"/>
    </xf>
    <xf numFmtId="0" fontId="0" fillId="0" borderId="8" xfId="0" applyBorder="1"/>
    <xf numFmtId="0" fontId="0" fillId="0" borderId="9" xfId="0" applyBorder="1"/>
    <xf numFmtId="0" fontId="1" fillId="0" borderId="14"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1" xfId="0" applyFont="1" applyBorder="1" applyAlignment="1">
      <alignment horizontal="left"/>
    </xf>
    <xf numFmtId="0" fontId="1" fillId="0" borderId="3" xfId="0" applyFont="1" applyBorder="1" applyAlignment="1">
      <alignment horizontal="left"/>
    </xf>
    <xf numFmtId="0" fontId="1" fillId="0" borderId="0" xfId="0" applyFont="1" applyAlignment="1">
      <alignment horizontal="left"/>
    </xf>
    <xf numFmtId="2" fontId="1" fillId="0" borderId="0" xfId="0" applyNumberFormat="1" applyFont="1"/>
    <xf numFmtId="0" fontId="1" fillId="0" borderId="0" xfId="0" applyFont="1"/>
    <xf numFmtId="0" fontId="1" fillId="0" borderId="0" xfId="0" applyFont="1" applyAlignment="1">
      <alignment horizontal="right"/>
    </xf>
    <xf numFmtId="0" fontId="0" fillId="0" borderId="0" xfId="0" applyAlignment="1">
      <alignment horizontal="center"/>
    </xf>
    <xf numFmtId="0" fontId="1" fillId="0" borderId="0" xfId="0" applyFont="1" applyAlignment="1">
      <alignment horizontal="center"/>
    </xf>
    <xf numFmtId="0" fontId="4" fillId="0" borderId="1" xfId="0" applyFont="1" applyBorder="1"/>
    <xf numFmtId="0" fontId="5" fillId="0" borderId="0" xfId="0" applyFont="1" applyAlignment="1">
      <alignment vertical="center" wrapText="1"/>
    </xf>
    <xf numFmtId="0" fontId="1" fillId="0" borderId="13" xfId="0" applyFont="1" applyBorder="1" applyAlignment="1">
      <alignment horizontal="center" vertical="center" wrapText="1"/>
    </xf>
    <xf numFmtId="0" fontId="1" fillId="0" borderId="0" xfId="0" applyFont="1" applyAlignment="1">
      <alignment horizontal="center" vertical="center" wrapText="1"/>
    </xf>
    <xf numFmtId="0" fontId="1" fillId="0" borderId="1" xfId="0" applyFont="1" applyBorder="1"/>
    <xf numFmtId="0" fontId="2" fillId="0" borderId="6" xfId="0" applyFont="1" applyBorder="1" applyAlignment="1">
      <alignment horizontal="center" vertical="center" wrapText="1"/>
    </xf>
    <xf numFmtId="0" fontId="3" fillId="0" borderId="16" xfId="0" applyFont="1" applyBorder="1"/>
    <xf numFmtId="0" fontId="3" fillId="0" borderId="17" xfId="0" applyFont="1" applyBorder="1"/>
    <xf numFmtId="0" fontId="3" fillId="0" borderId="10" xfId="0" applyFont="1" applyBorder="1"/>
    <xf numFmtId="0" fontId="3" fillId="0" borderId="12" xfId="0" applyFont="1" applyBorder="1"/>
    <xf numFmtId="0" fontId="14" fillId="3" borderId="9" xfId="0" applyFont="1" applyFill="1" applyBorder="1" applyAlignment="1">
      <alignment horizontal="center"/>
    </xf>
    <xf numFmtId="0" fontId="13" fillId="3" borderId="8" xfId="0" applyFont="1" applyFill="1" applyBorder="1" applyAlignment="1">
      <alignment horizontal="center"/>
    </xf>
    <xf numFmtId="0" fontId="0" fillId="0" borderId="7" xfId="0" applyBorder="1" applyAlignment="1">
      <alignment horizontal="center"/>
    </xf>
    <xf numFmtId="0" fontId="13" fillId="3" borderId="9" xfId="0" applyFont="1" applyFill="1" applyBorder="1" applyAlignment="1">
      <alignment horizontal="left" vertical="center"/>
    </xf>
    <xf numFmtId="0" fontId="14" fillId="3" borderId="8" xfId="0" applyFont="1" applyFill="1" applyBorder="1" applyAlignment="1">
      <alignment horizontal="left" vertical="center"/>
    </xf>
    <xf numFmtId="0" fontId="14" fillId="3" borderId="0" xfId="0" applyFont="1" applyFill="1" applyAlignment="1">
      <alignment horizontal="left" vertical="center"/>
    </xf>
    <xf numFmtId="0" fontId="13" fillId="3" borderId="7" xfId="0" applyFont="1" applyFill="1" applyBorder="1" applyAlignment="1">
      <alignment horizontal="left" vertical="center"/>
    </xf>
    <xf numFmtId="0" fontId="14" fillId="3" borderId="9" xfId="0" applyFont="1" applyFill="1" applyBorder="1" applyAlignment="1">
      <alignment horizontal="left" vertical="center"/>
    </xf>
    <xf numFmtId="0" fontId="13" fillId="3" borderId="8" xfId="0" applyFont="1" applyFill="1" applyBorder="1" applyAlignment="1">
      <alignment horizontal="left" vertical="center"/>
    </xf>
    <xf numFmtId="1" fontId="0" fillId="0" borderId="8" xfId="0" applyNumberFormat="1" applyBorder="1" applyAlignment="1">
      <alignment horizontal="center"/>
    </xf>
    <xf numFmtId="0" fontId="14" fillId="3" borderId="8" xfId="0" applyFont="1" applyFill="1" applyBorder="1" applyAlignment="1">
      <alignment horizontal="left"/>
    </xf>
    <xf numFmtId="0" fontId="13" fillId="3" borderId="7" xfId="0" applyFont="1" applyFill="1" applyBorder="1" applyAlignment="1">
      <alignment horizontal="left"/>
    </xf>
    <xf numFmtId="0" fontId="14" fillId="3" borderId="0" xfId="0" applyFont="1" applyFill="1" applyAlignment="1">
      <alignment horizontal="left"/>
    </xf>
    <xf numFmtId="0" fontId="13" fillId="3" borderId="8" xfId="0" applyFont="1" applyFill="1" applyBorder="1" applyAlignment="1">
      <alignment horizontal="left"/>
    </xf>
    <xf numFmtId="0" fontId="14" fillId="3" borderId="9" xfId="0" applyFont="1" applyFill="1" applyBorder="1" applyAlignment="1">
      <alignment horizontal="left"/>
    </xf>
    <xf numFmtId="0" fontId="11" fillId="0" borderId="0" xfId="0" applyFont="1"/>
    <xf numFmtId="0" fontId="0" fillId="0" borderId="19" xfId="0" applyBorder="1"/>
    <xf numFmtId="0" fontId="0" fillId="0" borderId="23" xfId="0" applyBorder="1"/>
    <xf numFmtId="0" fontId="0" fillId="0" borderId="24" xfId="0" applyBorder="1" applyAlignment="1">
      <alignment horizontal="center"/>
    </xf>
    <xf numFmtId="0" fontId="0" fillId="0" borderId="25" xfId="0" applyBorder="1" applyAlignment="1">
      <alignment horizontal="center"/>
    </xf>
    <xf numFmtId="0" fontId="0" fillId="0" borderId="26" xfId="0" applyBorder="1"/>
    <xf numFmtId="0" fontId="0" fillId="0" borderId="21" xfId="0" applyBorder="1"/>
    <xf numFmtId="0" fontId="0" fillId="0" borderId="28" xfId="0" applyBorder="1"/>
    <xf numFmtId="0" fontId="0" fillId="0" borderId="29" xfId="0" applyBorder="1"/>
    <xf numFmtId="0" fontId="0" fillId="0" borderId="30" xfId="0" applyBorder="1"/>
    <xf numFmtId="0" fontId="0" fillId="0" borderId="25" xfId="0" applyBorder="1"/>
    <xf numFmtId="0" fontId="0" fillId="4" borderId="0" xfId="0" applyFill="1"/>
    <xf numFmtId="0" fontId="1" fillId="4" borderId="0" xfId="0" applyFont="1" applyFill="1"/>
    <xf numFmtId="0" fontId="15" fillId="0" borderId="6" xfId="0" applyFont="1" applyBorder="1" applyAlignment="1">
      <alignment horizontal="center" vertical="center" wrapText="1"/>
    </xf>
    <xf numFmtId="0" fontId="0" fillId="0" borderId="0" xfId="0" applyAlignment="1">
      <alignment horizontal="left" vertical="top" wrapText="1"/>
    </xf>
    <xf numFmtId="0" fontId="17" fillId="0" borderId="0" xfId="0" applyFont="1"/>
    <xf numFmtId="0" fontId="18" fillId="0" borderId="0" xfId="0" applyFont="1"/>
    <xf numFmtId="0" fontId="0" fillId="0" borderId="0" xfId="0" applyAlignment="1">
      <alignment wrapText="1"/>
    </xf>
    <xf numFmtId="0" fontId="3" fillId="0" borderId="0" xfId="0" applyFont="1"/>
    <xf numFmtId="0" fontId="19" fillId="0" borderId="0" xfId="0" applyFont="1"/>
    <xf numFmtId="0" fontId="0" fillId="0" borderId="33" xfId="0" applyBorder="1"/>
    <xf numFmtId="0" fontId="0" fillId="0" borderId="34" xfId="0" applyBorder="1"/>
    <xf numFmtId="0" fontId="0" fillId="0" borderId="35" xfId="0" applyBorder="1"/>
    <xf numFmtId="0" fontId="0" fillId="0" borderId="36" xfId="0" applyBorder="1"/>
    <xf numFmtId="0" fontId="0" fillId="0" borderId="39" xfId="0" applyBorder="1"/>
    <xf numFmtId="0" fontId="1" fillId="0" borderId="2" xfId="0" applyFont="1" applyBorder="1" applyAlignment="1">
      <alignment horizontal="left"/>
    </xf>
    <xf numFmtId="0" fontId="1" fillId="0" borderId="5" xfId="0" applyFont="1" applyBorder="1" applyAlignment="1">
      <alignment horizontal="right"/>
    </xf>
    <xf numFmtId="0" fontId="0" fillId="0" borderId="2" xfId="0" applyBorder="1"/>
    <xf numFmtId="0" fontId="0" fillId="0" borderId="0" xfId="0" applyAlignment="1">
      <alignment horizontal="right"/>
    </xf>
    <xf numFmtId="0" fontId="20" fillId="3" borderId="18" xfId="0" applyFont="1" applyFill="1" applyBorder="1" applyAlignment="1">
      <alignment horizontal="left" vertical="center" wrapText="1"/>
    </xf>
    <xf numFmtId="0" fontId="1" fillId="0" borderId="40" xfId="0" applyFont="1" applyBorder="1" applyAlignment="1">
      <alignment horizontal="center" vertical="center" wrapText="1"/>
    </xf>
    <xf numFmtId="0" fontId="1" fillId="0" borderId="6" xfId="0" applyFont="1" applyBorder="1" applyAlignment="1">
      <alignment horizontal="center" vertical="center" wrapText="1"/>
    </xf>
    <xf numFmtId="0" fontId="17" fillId="0" borderId="0" xfId="0" applyFont="1" applyAlignment="1">
      <alignment horizontal="left" vertical="top" wrapText="1"/>
    </xf>
    <xf numFmtId="0" fontId="21" fillId="0" borderId="0" xfId="0" applyFont="1" applyAlignment="1">
      <alignment horizontal="left" vertical="top" wrapText="1"/>
    </xf>
    <xf numFmtId="0" fontId="0" fillId="0" borderId="44" xfId="0" applyBorder="1"/>
    <xf numFmtId="0" fontId="0" fillId="0" borderId="45" xfId="0" applyBorder="1"/>
    <xf numFmtId="0" fontId="9" fillId="0" borderId="13" xfId="0" applyFont="1" applyBorder="1" applyAlignment="1">
      <alignment horizontal="center" vertical="center"/>
    </xf>
    <xf numFmtId="0" fontId="0" fillId="0" borderId="2" xfId="0" applyBorder="1" applyAlignment="1">
      <alignment horizontal="center" vertical="center"/>
    </xf>
    <xf numFmtId="0" fontId="0" fillId="0" borderId="8" xfId="0" applyBorder="1" applyAlignment="1">
      <alignment horizontal="left"/>
    </xf>
    <xf numFmtId="0" fontId="0" fillId="3" borderId="7" xfId="0" applyFill="1" applyBorder="1" applyAlignment="1">
      <alignment horizontal="left" vertical="center"/>
    </xf>
    <xf numFmtId="0" fontId="0" fillId="3" borderId="49" xfId="0" applyFill="1" applyBorder="1" applyAlignment="1">
      <alignment horizontal="left" vertical="center"/>
    </xf>
    <xf numFmtId="0" fontId="0" fillId="3" borderId="50" xfId="0" applyFill="1" applyBorder="1" applyAlignment="1">
      <alignment horizontal="left" vertical="center"/>
    </xf>
    <xf numFmtId="0" fontId="0" fillId="0" borderId="10" xfId="0" applyBorder="1"/>
    <xf numFmtId="0" fontId="0" fillId="0" borderId="11" xfId="0" applyBorder="1"/>
    <xf numFmtId="0" fontId="0" fillId="0" borderId="12" xfId="0" applyBorder="1"/>
    <xf numFmtId="0" fontId="0" fillId="0" borderId="11" xfId="0" applyBorder="1" applyAlignment="1">
      <alignment horizontal="left"/>
    </xf>
    <xf numFmtId="0" fontId="1" fillId="0" borderId="7" xfId="0" applyFont="1" applyBorder="1" applyAlignment="1">
      <alignment horizontal="center" vertical="center"/>
    </xf>
    <xf numFmtId="164" fontId="0" fillId="0" borderId="2" xfId="0" applyNumberFormat="1" applyBorder="1" applyAlignment="1">
      <alignment horizontal="center" vertical="center"/>
    </xf>
    <xf numFmtId="0" fontId="8" fillId="0" borderId="41" xfId="0" applyFont="1" applyBorder="1" applyAlignment="1">
      <alignment horizontal="center" vertical="center"/>
    </xf>
    <xf numFmtId="0" fontId="8" fillId="0" borderId="42" xfId="0" applyFont="1" applyBorder="1" applyAlignment="1">
      <alignment horizontal="center" vertical="center"/>
    </xf>
    <xf numFmtId="0" fontId="8" fillId="0" borderId="43" xfId="0" applyFont="1" applyBorder="1" applyAlignment="1">
      <alignment horizontal="center" vertical="center"/>
    </xf>
    <xf numFmtId="2" fontId="2" fillId="0" borderId="10" xfId="0" applyNumberFormat="1" applyFont="1" applyBorder="1" applyAlignment="1">
      <alignment horizontal="center" vertical="center"/>
    </xf>
    <xf numFmtId="2" fontId="2" fillId="0" borderId="11" xfId="0" applyNumberFormat="1" applyFont="1" applyBorder="1" applyAlignment="1">
      <alignment horizontal="center" vertical="center"/>
    </xf>
    <xf numFmtId="164" fontId="8" fillId="0" borderId="10" xfId="0" applyNumberFormat="1" applyFont="1" applyBorder="1" applyAlignment="1">
      <alignment horizontal="center" vertical="center"/>
    </xf>
    <xf numFmtId="164" fontId="8" fillId="0" borderId="11" xfId="0" applyNumberFormat="1" applyFont="1" applyBorder="1" applyAlignment="1">
      <alignment horizontal="center" vertical="center"/>
    </xf>
    <xf numFmtId="2" fontId="2" fillId="0" borderId="12" xfId="0" applyNumberFormat="1" applyFont="1" applyBorder="1" applyAlignment="1">
      <alignment horizontal="center" vertical="center"/>
    </xf>
    <xf numFmtId="164" fontId="0" fillId="0" borderId="10" xfId="0" applyNumberFormat="1" applyBorder="1" applyAlignment="1">
      <alignment horizontal="center" vertical="center"/>
    </xf>
    <xf numFmtId="164" fontId="0" fillId="0" borderId="11" xfId="0" applyNumberFormat="1" applyBorder="1" applyAlignment="1">
      <alignment horizontal="center" vertical="center"/>
    </xf>
    <xf numFmtId="164" fontId="0" fillId="0" borderId="12" xfId="0" applyNumberFormat="1" applyBorder="1" applyAlignment="1">
      <alignment horizontal="center" vertical="center"/>
    </xf>
    <xf numFmtId="0" fontId="0" fillId="0" borderId="3" xfId="0" applyBorder="1" applyAlignment="1">
      <alignment horizontal="left" vertical="top" wrapText="1"/>
    </xf>
    <xf numFmtId="0" fontId="8" fillId="0" borderId="10" xfId="0" applyFont="1" applyBorder="1" applyAlignment="1">
      <alignment horizontal="left" vertical="top" wrapText="1"/>
    </xf>
    <xf numFmtId="0" fontId="8" fillId="0" borderId="11" xfId="0" applyFont="1" applyBorder="1" applyAlignment="1">
      <alignment horizontal="left" vertical="top" wrapText="1"/>
    </xf>
    <xf numFmtId="0" fontId="8" fillId="0" borderId="12" xfId="0" applyFont="1" applyBorder="1" applyAlignment="1">
      <alignment horizontal="left" vertical="top" wrapText="1"/>
    </xf>
    <xf numFmtId="0" fontId="0" fillId="0" borderId="10" xfId="0" applyBorder="1" applyAlignment="1">
      <alignment horizontal="left" vertical="top" wrapText="1"/>
    </xf>
    <xf numFmtId="0" fontId="0" fillId="0" borderId="11" xfId="0" applyBorder="1" applyAlignment="1">
      <alignment horizontal="left" vertical="top" wrapText="1"/>
    </xf>
    <xf numFmtId="0" fontId="0" fillId="0" borderId="12" xfId="0" applyBorder="1" applyAlignment="1">
      <alignment horizontal="left" vertical="top" wrapText="1"/>
    </xf>
    <xf numFmtId="0" fontId="7" fillId="0" borderId="10"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12" xfId="0" applyFont="1" applyBorder="1" applyAlignment="1">
      <alignment horizontal="center" vertical="center" wrapText="1"/>
    </xf>
    <xf numFmtId="0" fontId="0" fillId="0" borderId="10" xfId="0" applyBorder="1" applyAlignment="1">
      <alignment horizontal="left" vertical="top"/>
    </xf>
    <xf numFmtId="0" fontId="0" fillId="0" borderId="11" xfId="0" applyBorder="1" applyAlignment="1">
      <alignment horizontal="left" vertical="top"/>
    </xf>
    <xf numFmtId="0" fontId="0" fillId="0" borderId="12" xfId="0" applyBorder="1" applyAlignment="1">
      <alignment horizontal="left" vertical="top"/>
    </xf>
    <xf numFmtId="164" fontId="8" fillId="0" borderId="12" xfId="0" applyNumberFormat="1" applyFont="1" applyBorder="1" applyAlignment="1">
      <alignment horizontal="center" vertical="center"/>
    </xf>
    <xf numFmtId="0" fontId="16" fillId="2" borderId="11" xfId="0" applyFont="1" applyFill="1" applyBorder="1" applyAlignment="1">
      <alignment horizontal="center" vertical="center"/>
    </xf>
    <xf numFmtId="0" fontId="16" fillId="2" borderId="12" xfId="0" applyFont="1" applyFill="1" applyBorder="1" applyAlignment="1">
      <alignment horizontal="center" vertical="center"/>
    </xf>
    <xf numFmtId="0" fontId="1" fillId="0" borderId="10"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12" xfId="0" applyFont="1" applyBorder="1" applyAlignment="1">
      <alignment horizontal="center" vertical="center" wrapText="1"/>
    </xf>
    <xf numFmtId="0" fontId="5" fillId="0" borderId="0" xfId="0" applyFont="1" applyAlignment="1">
      <alignment horizontal="center" vertical="center" wrapText="1"/>
    </xf>
    <xf numFmtId="2" fontId="5" fillId="2" borderId="11" xfId="0" applyNumberFormat="1" applyFont="1" applyFill="1" applyBorder="1" applyAlignment="1">
      <alignment horizontal="center" vertical="center"/>
    </xf>
    <xf numFmtId="2" fontId="5" fillId="2" borderId="12" xfId="0" applyNumberFormat="1" applyFont="1" applyFill="1" applyBorder="1" applyAlignment="1">
      <alignment horizontal="center" vertical="center"/>
    </xf>
    <xf numFmtId="0" fontId="0" fillId="0" borderId="46" xfId="0" applyBorder="1" applyAlignment="1">
      <alignment horizontal="center" vertical="center"/>
    </xf>
    <xf numFmtId="0" fontId="0" fillId="0" borderId="47" xfId="0" applyBorder="1" applyAlignment="1">
      <alignment horizontal="center" vertical="center"/>
    </xf>
    <xf numFmtId="0" fontId="0" fillId="0" borderId="48" xfId="0" applyBorder="1" applyAlignment="1">
      <alignment horizontal="center" vertical="center"/>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7" fillId="0" borderId="10" xfId="0" applyFont="1" applyBorder="1" applyAlignment="1">
      <alignment horizontal="center" vertical="center"/>
    </xf>
    <xf numFmtId="0" fontId="7" fillId="0" borderId="11" xfId="0" applyFont="1" applyBorder="1" applyAlignment="1">
      <alignment horizontal="center" vertical="center"/>
    </xf>
    <xf numFmtId="0" fontId="7" fillId="0" borderId="12" xfId="0" applyFont="1" applyBorder="1" applyAlignment="1">
      <alignment horizontal="center" vertical="center"/>
    </xf>
    <xf numFmtId="0" fontId="12" fillId="0" borderId="0" xfId="0" applyFont="1" applyAlignment="1">
      <alignment horizontal="center"/>
    </xf>
    <xf numFmtId="0" fontId="10" fillId="0" borderId="10" xfId="0" applyFont="1" applyBorder="1" applyAlignment="1">
      <alignment horizontal="left" vertical="top" wrapText="1"/>
    </xf>
    <xf numFmtId="0" fontId="10" fillId="0" borderId="11" xfId="0" applyFont="1" applyBorder="1" applyAlignment="1">
      <alignment horizontal="left" vertical="top" wrapText="1"/>
    </xf>
    <xf numFmtId="0" fontId="1" fillId="0" borderId="1" xfId="0" applyFont="1" applyBorder="1" applyAlignment="1">
      <alignment horizontal="left" wrapText="1"/>
    </xf>
    <xf numFmtId="0" fontId="1" fillId="0" borderId="2" xfId="0" applyFont="1" applyBorder="1" applyAlignment="1">
      <alignment horizontal="left"/>
    </xf>
    <xf numFmtId="49" fontId="0" fillId="0" borderId="20" xfId="0" applyNumberFormat="1" applyBorder="1" applyAlignment="1">
      <alignment horizontal="center" vertical="center"/>
    </xf>
    <xf numFmtId="49" fontId="0" fillId="0" borderId="27" xfId="0" applyNumberFormat="1" applyBorder="1" applyAlignment="1">
      <alignment horizontal="center" vertical="center"/>
    </xf>
    <xf numFmtId="49" fontId="0" fillId="0" borderId="24" xfId="0" applyNumberFormat="1" applyBorder="1" applyAlignment="1">
      <alignment horizontal="center" vertical="center"/>
    </xf>
    <xf numFmtId="49" fontId="0" fillId="0" borderId="31" xfId="0" applyNumberFormat="1" applyBorder="1" applyAlignment="1">
      <alignment horizontal="center" vertical="center"/>
    </xf>
    <xf numFmtId="49" fontId="0" fillId="0" borderId="32" xfId="0" applyNumberFormat="1" applyBorder="1" applyAlignment="1">
      <alignment horizontal="center" vertical="center"/>
    </xf>
    <xf numFmtId="0" fontId="0" fillId="0" borderId="20" xfId="0" applyBorder="1" applyAlignment="1">
      <alignment horizontal="center" vertical="center"/>
    </xf>
    <xf numFmtId="0" fontId="0" fillId="0" borderId="27" xfId="0" applyBorder="1" applyAlignment="1">
      <alignment horizontal="center" vertical="center"/>
    </xf>
    <xf numFmtId="0" fontId="0" fillId="0" borderId="24" xfId="0" applyBorder="1" applyAlignment="1">
      <alignment horizontal="center" vertical="center"/>
    </xf>
    <xf numFmtId="0" fontId="0" fillId="0" borderId="22" xfId="0" applyBorder="1" applyAlignment="1">
      <alignment horizontal="center" vertical="center"/>
    </xf>
    <xf numFmtId="0" fontId="11" fillId="2" borderId="0" xfId="0" applyFont="1" applyFill="1" applyAlignment="1">
      <alignment horizontal="center"/>
    </xf>
    <xf numFmtId="0" fontId="0" fillId="0" borderId="1" xfId="0" applyBorder="1" applyAlignment="1">
      <alignment horizontal="left" vertical="top"/>
    </xf>
    <xf numFmtId="0" fontId="0" fillId="0" borderId="3" xfId="0" applyBorder="1" applyAlignment="1">
      <alignment horizontal="left" vertical="top"/>
    </xf>
    <xf numFmtId="0" fontId="0" fillId="0" borderId="20" xfId="0" applyBorder="1" applyAlignment="1">
      <alignment horizontal="center"/>
    </xf>
    <xf numFmtId="0" fontId="0" fillId="0" borderId="21" xfId="0" applyBorder="1" applyAlignment="1">
      <alignment horizontal="center"/>
    </xf>
    <xf numFmtId="0" fontId="0" fillId="0" borderId="2" xfId="0" applyBorder="1" applyAlignment="1">
      <alignment horizontal="center" vertical="center"/>
    </xf>
    <xf numFmtId="0" fontId="0" fillId="0" borderId="0" xfId="0"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0" fontId="0" fillId="0" borderId="37" xfId="0" applyBorder="1" applyAlignment="1">
      <alignment horizontal="center" vertical="center"/>
    </xf>
    <xf numFmtId="0" fontId="0" fillId="0" borderId="38" xfId="0" applyBorder="1" applyAlignment="1">
      <alignment horizontal="center" vertical="center"/>
    </xf>
    <xf numFmtId="0" fontId="11" fillId="0" borderId="0" xfId="0" applyFont="1" applyFill="1" applyBorder="1" applyAlignment="1">
      <alignment horizontal="center"/>
    </xf>
    <xf numFmtId="0" fontId="0" fillId="0" borderId="0" xfId="0" applyFill="1"/>
    <xf numFmtId="0" fontId="0" fillId="0" borderId="0" xfId="0" applyFont="1" applyFill="1" applyBorder="1" applyAlignment="1">
      <alignment horizontal="left"/>
    </xf>
    <xf numFmtId="0" fontId="22" fillId="3" borderId="44" xfId="0" applyFont="1" applyFill="1" applyBorder="1" applyAlignment="1">
      <alignment horizontal="center"/>
    </xf>
    <xf numFmtId="0" fontId="22" fillId="3" borderId="45" xfId="0" applyFont="1" applyFill="1" applyBorder="1" applyAlignment="1">
      <alignment horizontal="center"/>
    </xf>
    <xf numFmtId="0" fontId="22" fillId="3" borderId="13" xfId="0" applyFont="1" applyFill="1" applyBorder="1" applyAlignment="1">
      <alignment horizontal="center"/>
    </xf>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156883</xdr:colOff>
      <xdr:row>1</xdr:row>
      <xdr:rowOff>89647</xdr:rowOff>
    </xdr:from>
    <xdr:to>
      <xdr:col>7</xdr:col>
      <xdr:colOff>3108769</xdr:colOff>
      <xdr:row>6</xdr:row>
      <xdr:rowOff>150260</xdr:rowOff>
    </xdr:to>
    <xdr:pic>
      <xdr:nvPicPr>
        <xdr:cNvPr id="2" name="Grafik 1">
          <a:extLst>
            <a:ext uri="{FF2B5EF4-FFF2-40B4-BE49-F238E27FC236}">
              <a16:creationId xmlns:a16="http://schemas.microsoft.com/office/drawing/2014/main" id="{BF0AFB64-0EEE-8FD6-3C08-226FB81A669D}"/>
            </a:ext>
          </a:extLst>
        </xdr:cNvPr>
        <xdr:cNvPicPr>
          <a:picLocks noChangeAspect="1"/>
        </xdr:cNvPicPr>
      </xdr:nvPicPr>
      <xdr:blipFill>
        <a:blip xmlns:r="http://schemas.openxmlformats.org/officeDocument/2006/relationships" r:embed="rId1"/>
        <a:stretch>
          <a:fillRect/>
        </a:stretch>
      </xdr:blipFill>
      <xdr:spPr>
        <a:xfrm>
          <a:off x="8746192" y="268941"/>
          <a:ext cx="2951886" cy="957084"/>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8B02C6-B8B5-487B-89F3-781F89CDC13D}">
  <sheetPr codeName="Tabelle1">
    <pageSetUpPr fitToPage="1"/>
  </sheetPr>
  <dimension ref="A1:M85"/>
  <sheetViews>
    <sheetView showGridLines="0" tabSelected="1" zoomScale="70" zoomScaleNormal="70" workbookViewId="0">
      <selection activeCell="D51" sqref="D51"/>
    </sheetView>
  </sheetViews>
  <sheetFormatPr baseColWidth="10" defaultColWidth="11.42578125" defaultRowHeight="15" x14ac:dyDescent="0.25"/>
  <cols>
    <col min="1" max="1" width="5.5703125" customWidth="1"/>
    <col min="2" max="2" width="55.140625" customWidth="1"/>
    <col min="3" max="3" width="9.7109375" customWidth="1"/>
    <col min="4" max="4" width="92.5703125" customWidth="1"/>
    <col min="5" max="5" width="24.42578125" hidden="1" customWidth="1"/>
    <col min="6" max="6" width="30.42578125" hidden="1" customWidth="1"/>
    <col min="7" max="7" width="14.7109375" hidden="1" customWidth="1"/>
    <col min="8" max="8" width="21.28515625" hidden="1" customWidth="1"/>
    <col min="9" max="9" width="15.7109375" customWidth="1"/>
    <col min="10" max="10" width="33.42578125" customWidth="1"/>
    <col min="11" max="11" width="145.5703125" customWidth="1"/>
    <col min="12" max="12" width="93.85546875" customWidth="1"/>
    <col min="13" max="13" width="107.7109375" customWidth="1"/>
  </cols>
  <sheetData>
    <row r="1" spans="1:13" ht="58.5" customHeight="1" thickBot="1" x14ac:dyDescent="0.95">
      <c r="A1" s="165" t="s">
        <v>0</v>
      </c>
      <c r="B1" s="166"/>
      <c r="C1" s="166"/>
      <c r="D1" s="166"/>
      <c r="E1" s="166"/>
      <c r="F1" s="166"/>
      <c r="G1" s="166"/>
      <c r="H1" s="166"/>
      <c r="I1" s="166"/>
      <c r="J1" s="166"/>
      <c r="K1" s="166"/>
      <c r="L1" s="167"/>
    </row>
    <row r="2" spans="1:13" s="163" customFormat="1" ht="13.5" customHeight="1" x14ac:dyDescent="0.5">
      <c r="A2" s="162"/>
      <c r="B2" s="162"/>
      <c r="C2" s="162"/>
      <c r="D2" s="162"/>
      <c r="E2" s="162"/>
      <c r="F2" s="162"/>
      <c r="G2" s="162"/>
      <c r="H2" s="162"/>
      <c r="I2" s="162"/>
      <c r="J2" s="162"/>
      <c r="K2" s="162"/>
      <c r="L2" s="162"/>
    </row>
    <row r="3" spans="1:13" s="163" customFormat="1" ht="19.5" customHeight="1" x14ac:dyDescent="0.5">
      <c r="A3" s="162"/>
      <c r="B3" s="164" t="s">
        <v>437</v>
      </c>
      <c r="C3" s="162"/>
      <c r="D3" s="162"/>
      <c r="E3" s="162"/>
      <c r="F3" s="162"/>
      <c r="G3" s="162"/>
      <c r="H3" s="162"/>
      <c r="I3" s="162"/>
      <c r="J3" s="162"/>
      <c r="K3" s="162"/>
      <c r="L3" s="162"/>
    </row>
    <row r="4" spans="1:13" ht="12.75" customHeight="1" thickBot="1" x14ac:dyDescent="0.4">
      <c r="C4" s="137"/>
      <c r="D4" s="137"/>
      <c r="E4" s="137"/>
      <c r="F4" s="137"/>
      <c r="G4" s="137"/>
      <c r="H4" s="137"/>
      <c r="I4" s="137"/>
      <c r="J4" s="137"/>
      <c r="K4" s="137"/>
      <c r="L4" s="137"/>
    </row>
    <row r="5" spans="1:13" ht="60.75" thickBot="1" x14ac:dyDescent="0.3">
      <c r="A5" s="82"/>
      <c r="B5" s="83"/>
      <c r="C5" s="13" t="s">
        <v>1</v>
      </c>
      <c r="D5" s="77" t="s">
        <v>438</v>
      </c>
      <c r="E5" s="14" t="s">
        <v>2</v>
      </c>
      <c r="F5" s="14" t="s">
        <v>3</v>
      </c>
      <c r="G5" s="78" t="s">
        <v>4</v>
      </c>
      <c r="H5" s="79" t="s">
        <v>5</v>
      </c>
      <c r="I5" s="25" t="s">
        <v>6</v>
      </c>
      <c r="J5" s="61" t="s">
        <v>7</v>
      </c>
      <c r="K5" s="28" t="s">
        <v>8</v>
      </c>
      <c r="L5" s="84" t="s">
        <v>9</v>
      </c>
      <c r="M5" s="26"/>
    </row>
    <row r="6" spans="1:13" ht="20.100000000000001" customHeight="1" x14ac:dyDescent="0.25">
      <c r="A6" s="140" t="s">
        <v>10</v>
      </c>
      <c r="B6" s="141"/>
      <c r="C6" s="6"/>
      <c r="D6" s="36"/>
      <c r="E6" s="6"/>
      <c r="F6" s="6"/>
      <c r="G6" s="96">
        <v>1</v>
      </c>
      <c r="H6" s="102">
        <f>G6*I6</f>
        <v>0</v>
      </c>
      <c r="I6" s="99">
        <f>F15/C15</f>
        <v>0</v>
      </c>
      <c r="J6" s="114" t="str">
        <f>IF(I6=0,"-",IF(I6&lt;3,"niedrige Komplexität",IF(I6&lt;5,"moderate Komplexität",IF(I6&lt;7,"hohe Komplexität",IF(I6&gt;7,"sehr hohe Komplexität")))))</f>
        <v>-</v>
      </c>
      <c r="K6" s="108" t="str">
        <f>IF(I6=0,"",IF(4&gt;I6,'..'!B14,IF(I6&lt;6,'..'!B16,IF(I6&gt;6,'..'!B15,))))</f>
        <v/>
      </c>
      <c r="L6" s="29"/>
      <c r="M6" s="107"/>
    </row>
    <row r="7" spans="1:13" ht="20.100000000000001" customHeight="1" x14ac:dyDescent="0.25">
      <c r="A7" s="1"/>
      <c r="B7" t="s">
        <v>11</v>
      </c>
      <c r="C7" s="7">
        <v>6</v>
      </c>
      <c r="D7" s="37"/>
      <c r="E7" s="7" t="b">
        <f>IF(D7="niedrig (z. B. im Industriegebiet)","1",IF(D7="moderat (z. B. gemischtes Viertel oder Vorstadtbereich)","2",IF(D7="hoch (z. B. reines Wohngebiet)","3",IF(D7="sehr hoch (z. B. Innen- oder Altstadt, Touristenzentrum)","4"))))</f>
        <v>0</v>
      </c>
      <c r="F7" s="7">
        <f>C7*(E7*(10/4))</f>
        <v>0</v>
      </c>
      <c r="G7" s="97"/>
      <c r="H7" s="102"/>
      <c r="I7" s="100"/>
      <c r="J7" s="115"/>
      <c r="K7" s="109"/>
      <c r="L7" s="30" t="str">
        <f>IF(D7="sehr hoch (z. B. Innen- oder Altstadt, Touristenzentrum)","WARNUNG: Sehr hohe Komplexität. Daher sollten dieses Kriterien separat berücksichtigt werden.","-")</f>
        <v>-</v>
      </c>
      <c r="M7" s="107"/>
    </row>
    <row r="8" spans="1:13" ht="20.100000000000001" customHeight="1" x14ac:dyDescent="0.25">
      <c r="A8" s="1"/>
      <c r="B8" t="s">
        <v>13</v>
      </c>
      <c r="C8" s="7">
        <v>7</v>
      </c>
      <c r="D8" s="37"/>
      <c r="E8" s="7" t="b">
        <f>IF(D8="&lt; 20 Mio. €","1",IF(D8="20 - 50 Mio. €","2",IF(D8="51 - 100 Mio. €","3",IF(D8="&gt; 100 Mio. €","4"))))</f>
        <v>0</v>
      </c>
      <c r="F8" s="42">
        <f t="shared" ref="F8:F13" si="0">C8*(E8*(10/4))</f>
        <v>0</v>
      </c>
      <c r="G8" s="97"/>
      <c r="H8" s="102"/>
      <c r="I8" s="100"/>
      <c r="J8" s="115"/>
      <c r="K8" s="109"/>
      <c r="L8" s="30" t="str">
        <f>IF(D8="&gt; 100 Mio. €","WARNUNG: Sehr hohe Komplexität. Daher sollten dieses Kriterien separat berücksichtigt werden.","-")</f>
        <v>-</v>
      </c>
      <c r="M8" s="107"/>
    </row>
    <row r="9" spans="1:13" ht="20.100000000000001" customHeight="1" x14ac:dyDescent="0.25">
      <c r="A9" s="1"/>
      <c r="B9" t="s">
        <v>15</v>
      </c>
      <c r="C9" s="7">
        <v>8</v>
      </c>
      <c r="D9" s="37"/>
      <c r="E9" s="7" t="b">
        <f>IF(D9="&lt; 40 tsd. m3","1",IF(D9="40 - 100 tsd. m3","2",IF(D9="101 - 200 tsd. m3","3",IF(D9="&gt; 200 tsd. m3","4"))))</f>
        <v>0</v>
      </c>
      <c r="F9" s="7">
        <f t="shared" si="0"/>
        <v>0</v>
      </c>
      <c r="G9" s="97"/>
      <c r="H9" s="102"/>
      <c r="I9" s="100"/>
      <c r="J9" s="115"/>
      <c r="K9" s="109"/>
      <c r="L9" s="30" t="str">
        <f>IF(D9="&gt; 200 tsd. m3","WARNUNG: Sehr hohe Komplexität. Daher sollten dieses Kriterien separat berücksichtigt werden.","-")</f>
        <v>-</v>
      </c>
      <c r="M9" s="107"/>
    </row>
    <row r="10" spans="1:13" ht="20.100000000000001" customHeight="1" x14ac:dyDescent="0.25">
      <c r="A10" s="1"/>
      <c r="B10" t="s">
        <v>17</v>
      </c>
      <c r="C10" s="7">
        <v>8</v>
      </c>
      <c r="D10" s="37"/>
      <c r="E10" s="7" t="b">
        <f>IF(D10="ausreichend (&lt; 0,3)","1",IF(D10="moderat (0,3 - 0,5)","2",IF(D10="gering (0,51 - 0,7)","3",IF(D10="minimal (&gt; 0,7)","4"))))</f>
        <v>0</v>
      </c>
      <c r="F10" s="7">
        <f t="shared" si="0"/>
        <v>0</v>
      </c>
      <c r="G10" s="97"/>
      <c r="H10" s="102"/>
      <c r="I10" s="100"/>
      <c r="J10" s="115"/>
      <c r="K10" s="109"/>
      <c r="L10" s="30" t="str">
        <f>IF(D10="minimal (&gt; 0,7)","WARNUNG: Sehr hohe Komplexität. Daher sollten dieses Kriterien separat berücksichtigt werden.","-")</f>
        <v>-</v>
      </c>
      <c r="M10" s="107"/>
    </row>
    <row r="11" spans="1:13" ht="20.100000000000001" customHeight="1" x14ac:dyDescent="0.25">
      <c r="A11" s="4"/>
      <c r="B11" t="s">
        <v>19</v>
      </c>
      <c r="C11" s="7">
        <v>4</v>
      </c>
      <c r="D11" s="38"/>
      <c r="E11" s="7" t="b">
        <f>IF(D11="einfache Nutzung (z. B. Lagerhalle)","1",IF(D11="einfache Nutzung mit komplexer Koordination (z. B. Wohnung)","2",IF(D11="gemischte Nutzung (z. B. Einkaufszentrum, Quartierentwicklung)","3",IF(D11="Spezialbauten mit hohem Koordinationsaufwand (z. B. Krankenhaus, Flughafen, Bahnhof, Quartierentwicklung)","4"))))</f>
        <v>0</v>
      </c>
      <c r="F11" s="7">
        <f t="shared" si="0"/>
        <v>0</v>
      </c>
      <c r="G11" s="97"/>
      <c r="H11" s="102"/>
      <c r="I11" s="100"/>
      <c r="J11" s="115"/>
      <c r="K11" s="109"/>
      <c r="L11" s="30" t="str">
        <f>IF(D11="Spezialbauten mit hohem Koordinationsaufwand (z. B. Krankenhaus, Flughafen, Bahnhof, Quartierentwicklung)","WARNUNG: Sehr hohe Komplexität. Daher sollten dieses Kriterien separat berücksichtigt werden.","-")</f>
        <v>-</v>
      </c>
      <c r="M11" s="107"/>
    </row>
    <row r="12" spans="1:13" ht="20.100000000000001" customHeight="1" x14ac:dyDescent="0.25">
      <c r="A12" s="4"/>
      <c r="B12" t="s">
        <v>21</v>
      </c>
      <c r="C12" s="7">
        <v>2</v>
      </c>
      <c r="D12" s="37"/>
      <c r="E12" s="7" t="b">
        <f>IF(D12="nur entsprechend gesetzlicher Vorgaben","1",IF(D12="detaillierte Dokumentation","2",IF(D12="Erfüllung eines der Zertifikate im niedrigen bis mittleren Niveau (z. B. DGNB Bronze/Silber)","3",IF(D12="Erfüllung eines der Zertifikate im höchsten Niveau (z. B. DGNB Gold/Platin)","4"))))</f>
        <v>0</v>
      </c>
      <c r="F12" s="7">
        <f t="shared" si="0"/>
        <v>0</v>
      </c>
      <c r="G12" s="97"/>
      <c r="H12" s="102"/>
      <c r="I12" s="100"/>
      <c r="J12" s="115"/>
      <c r="K12" s="109"/>
      <c r="L12" s="30" t="str">
        <f>IF(D12="Erfüllung eines der Zertifikate im höchsten Niveau (z. B. DGNB Gold/Platin)","WARNUNG: Sehr hohe Komplexität. Daher sollten dieses Kriterien separat berücksichtigt werden.","-")</f>
        <v>-</v>
      </c>
      <c r="M12" s="107"/>
    </row>
    <row r="13" spans="1:13" ht="20.100000000000001" customHeight="1" x14ac:dyDescent="0.25">
      <c r="A13" s="4"/>
      <c r="B13" t="s">
        <v>23</v>
      </c>
      <c r="C13" s="7">
        <v>4</v>
      </c>
      <c r="D13" s="37"/>
      <c r="E13" s="7" t="b">
        <f>IF(D13="Gebäude mit überwiegend baugleichen Etagen, aber kleinteilige Raumteilung (z. B. Hotel oder Wohnungsbau)","1",IF(D13="Gebäude mit überwiegend baugleichen Etagen (z. B. Büro)","2",IF(D13="Gebäude mit ausgeglichenem Verhältnis zwischen baugleich und Individualität (z. B. Schule)","3",IF(D13="Gebäude mit überwiegend individueller Raumnutzung (z. B. Bahnhof)","4"))))</f>
        <v>0</v>
      </c>
      <c r="F13" s="7">
        <f t="shared" si="0"/>
        <v>0</v>
      </c>
      <c r="G13" s="97"/>
      <c r="H13" s="102"/>
      <c r="I13" s="100"/>
      <c r="J13" s="115"/>
      <c r="K13" s="109"/>
      <c r="L13" s="30" t="str">
        <f>IF(D13="Gebäude mit überwiegend individueller Raumnutzung (z. B. Bahnhof)","WARNUNG: Sehr hohe Komplexität. Daher sollten dieses Kriterien separat berücksichtigt werden.","-")</f>
        <v>-</v>
      </c>
      <c r="M13" s="107"/>
    </row>
    <row r="14" spans="1:13" ht="20.100000000000001" customHeight="1" x14ac:dyDescent="0.25">
      <c r="A14" s="4"/>
      <c r="B14" t="s">
        <v>25</v>
      </c>
      <c r="C14" s="7">
        <v>5</v>
      </c>
      <c r="D14" s="37"/>
      <c r="E14" s="7" t="b">
        <f>IF(D14="keine","0",IF(D14="niedrig","1",IF(D14="moderat","2",IF(D14="hoch","3",IF(D14="sehr hoch","4")))))</f>
        <v>0</v>
      </c>
      <c r="F14" s="11"/>
      <c r="G14" s="97"/>
      <c r="H14" s="102"/>
      <c r="I14" s="100"/>
      <c r="J14" s="115"/>
      <c r="K14" s="109"/>
      <c r="L14" s="30" t="str">
        <f t="shared" ref="L14" si="1">IF(D14="sehr hoch (z. B. Innen- oder Altstadt, Touristenzentrum)","WARNUNG: Sehr hohe Komplexität. Daher sollten dieses Kriterien separat berücksichtigt werden.","-")</f>
        <v>-</v>
      </c>
      <c r="M14" s="107"/>
    </row>
    <row r="15" spans="1:13" ht="20.100000000000001" customHeight="1" thickBot="1" x14ac:dyDescent="0.3">
      <c r="A15" s="2"/>
      <c r="B15" s="74" t="s">
        <v>27</v>
      </c>
      <c r="C15" s="8">
        <f>SUM(C7:C14)</f>
        <v>44</v>
      </c>
      <c r="D15" s="39"/>
      <c r="E15" s="8"/>
      <c r="F15" s="8">
        <f>SUM(F7:F14)</f>
        <v>0</v>
      </c>
      <c r="G15" s="98"/>
      <c r="H15" s="120"/>
      <c r="I15" s="103"/>
      <c r="J15" s="116"/>
      <c r="K15" s="110"/>
      <c r="L15" s="30"/>
      <c r="M15" s="107"/>
    </row>
    <row r="16" spans="1:13" ht="20.100000000000001" customHeight="1" x14ac:dyDescent="0.25">
      <c r="A16" s="27" t="s">
        <v>28</v>
      </c>
      <c r="B16" s="75"/>
      <c r="C16" s="10"/>
      <c r="D16" s="40"/>
      <c r="E16" s="10"/>
      <c r="F16" s="10"/>
      <c r="G16" s="96">
        <v>1</v>
      </c>
      <c r="H16" s="101">
        <f>G16*I16</f>
        <v>0</v>
      </c>
      <c r="I16" s="99">
        <f>F22/C22</f>
        <v>0</v>
      </c>
      <c r="J16" s="114" t="str">
        <f>IF(I16=0,"-",IF(I16&gt;6,"Modell A2","Modell A1"))</f>
        <v>-</v>
      </c>
      <c r="K16" s="108" t="str">
        <f>IF(J16="Modell A1",'..'!B2,IF(J16="Modell A2",'..'!B3,""))</f>
        <v/>
      </c>
      <c r="L16" s="29"/>
    </row>
    <row r="17" spans="1:12" ht="20.100000000000001" customHeight="1" x14ac:dyDescent="0.25">
      <c r="A17" s="1"/>
      <c r="B17" t="s">
        <v>29</v>
      </c>
      <c r="C17" s="7">
        <v>9</v>
      </c>
      <c r="D17" s="37"/>
      <c r="E17" s="7" t="b">
        <f>IF(D17="Vorstadtlage in einer kleinen Stadt (&lt; 200 tsd. Einwohner)","1",IF(D17="Vorstadtlage in einer mittelgroßen Stadt (200 - 500 tsd. Einwohner) oder Zentrumslage in einer kleinen Stadt","2",IF(D17="Zentrumslage in einer mittelgroßen Stadt oder Vorstadtlage in einer großen Stadt (&gt; 500 tsd. Einwohner)","3",IF(D17="Zentrumslage in einer großen Stadt","4"))))</f>
        <v>0</v>
      </c>
      <c r="F17" s="7">
        <f t="shared" ref="F17:F21" si="2">C17*(E17*(10/4))</f>
        <v>0</v>
      </c>
      <c r="G17" s="97"/>
      <c r="H17" s="102"/>
      <c r="I17" s="100"/>
      <c r="J17" s="115"/>
      <c r="K17" s="109"/>
      <c r="L17" s="30" t="str">
        <f>IF(D17="Zentrumslage in einer großen Stadt","WARNUNG: Sehr hohe Komplexität. Daher sollten dieses Kriterien separat berücksichtigt werden.","-")</f>
        <v>-</v>
      </c>
    </row>
    <row r="18" spans="1:12" ht="20.100000000000001" customHeight="1" x14ac:dyDescent="0.25">
      <c r="A18" s="1"/>
      <c r="B18" t="s">
        <v>31</v>
      </c>
      <c r="C18" s="7">
        <v>3</v>
      </c>
      <c r="D18" s="37"/>
      <c r="E18" s="7" t="b">
        <f>IF(D18="keine","0",IF(D18="niedrig","1",IF(D18="moderat","2",IF(D18="hoch","3",IF(D18="sehr hoch","4")))))</f>
        <v>0</v>
      </c>
      <c r="F18" s="7">
        <f t="shared" si="2"/>
        <v>0</v>
      </c>
      <c r="G18" s="97"/>
      <c r="H18" s="102"/>
      <c r="I18" s="100"/>
      <c r="J18" s="115"/>
      <c r="K18" s="109"/>
      <c r="L18" s="30" t="str">
        <f>IF(D18="sehr hoch","WARNUNG: Sehr hohe Komplexität. Daher sollten dieses Kriterien separat berücksichtigt werden.","-")</f>
        <v>-</v>
      </c>
    </row>
    <row r="19" spans="1:12" ht="20.100000000000001" customHeight="1" x14ac:dyDescent="0.25">
      <c r="A19" s="1"/>
      <c r="B19" t="s">
        <v>33</v>
      </c>
      <c r="C19" s="7">
        <v>7</v>
      </c>
      <c r="D19" s="37"/>
      <c r="E19" s="7" t="b">
        <f>IF(D19="keine Regulierung","1",IF(D19="moderate Regulierung (z. B. durch Flächenrestriktion für Be- und Entladen)","2",IF(D19="starke Regulierung (z. B. zeitliche Zufahrtsbeschränkungen)","3",IF(D19="sehr starke Regulierung (z. B. durch City -Maut)","4"))))</f>
        <v>0</v>
      </c>
      <c r="F19" s="7">
        <f t="shared" si="2"/>
        <v>0</v>
      </c>
      <c r="G19" s="97"/>
      <c r="H19" s="102"/>
      <c r="I19" s="100"/>
      <c r="J19" s="115"/>
      <c r="K19" s="109"/>
      <c r="L19" s="30" t="str">
        <f>IF(D19="sehr starke Regulierung (z. B. durch City -Maut)","WARNUNG: Sehr hohe Komplexität. Daher sollten dieses Kriterien separat berücksichtigt werden.","-")</f>
        <v>-</v>
      </c>
    </row>
    <row r="20" spans="1:12" ht="20.100000000000001" customHeight="1" x14ac:dyDescent="0.25">
      <c r="A20" s="1"/>
      <c r="B20" t="s">
        <v>35</v>
      </c>
      <c r="C20" s="7">
        <v>4</v>
      </c>
      <c r="D20" s="37"/>
      <c r="E20" s="7" t="b">
        <f>IF(D20="Gitternetz (z. B. Mannheim)","1",IF(D20="zentrales Ringnetz (z. B. Köln)","2",IF(D20="keine zusammenhängende Strukur (z. B. Luxemburg)","3",IF(D20="historischer Stadtkern mit engen Straßen (z. B. Heidelberg)","4"))))</f>
        <v>0</v>
      </c>
      <c r="F20" s="7">
        <f t="shared" si="2"/>
        <v>0</v>
      </c>
      <c r="G20" s="97"/>
      <c r="H20" s="102"/>
      <c r="I20" s="100"/>
      <c r="J20" s="115"/>
      <c r="K20" s="109"/>
      <c r="L20" s="30" t="str">
        <f>IF(D20="historischer Stadtkern mit engen Straßen (z. B. Heidelberg)","WARNUNG: Sehr hohe Komplexität. Daher sollten dieses Kriterien separat berücksichtigt werden.","-")</f>
        <v>-</v>
      </c>
    </row>
    <row r="21" spans="1:12" ht="20.100000000000001" customHeight="1" x14ac:dyDescent="0.25">
      <c r="A21" s="4"/>
      <c r="B21" t="s">
        <v>37</v>
      </c>
      <c r="C21" s="7">
        <v>5</v>
      </c>
      <c r="D21" s="37"/>
      <c r="E21" s="7" t="b">
        <f>IF(D21="Straßennetz mit großer Straßenbreite (Einsatz aller Fahrzeugtypen) mit ausreichend Zufahrtsmöglichkeiten","1",IF(D21="Straßennetz mit großer Straßenbreite (Einsatz aller Fahrzeugtypen) mit wenig Zufahrtsmöglichkeiten","2,5",IF(D21="Straßennetz mit geringer Straßenbreite (Restriktion der Fahrzeugtypen) mit wenig Zufahrtsmöglichkeiten","4")))</f>
        <v>0</v>
      </c>
      <c r="F21" s="42">
        <f t="shared" si="2"/>
        <v>0</v>
      </c>
      <c r="G21" s="97"/>
      <c r="H21" s="102"/>
      <c r="I21" s="100"/>
      <c r="J21" s="115"/>
      <c r="K21" s="109"/>
      <c r="L21" s="30" t="str">
        <f>IF(D21="Straßennetz mit geringer Straßenbreite (Restriktion der Fahrzeugtypen) mit wenig Zufahrtsmöglichkeiten","WARNUNG: Sehr hohe Komplexität. Daher sollten dieses Kriterien separat berücksichtigt werden.","-")</f>
        <v>-</v>
      </c>
    </row>
    <row r="22" spans="1:12" ht="20.100000000000001" customHeight="1" thickBot="1" x14ac:dyDescent="0.3">
      <c r="A22" s="1"/>
      <c r="B22" s="20" t="s">
        <v>27</v>
      </c>
      <c r="C22" s="9">
        <f>SUM(C17:C21)</f>
        <v>28</v>
      </c>
      <c r="D22" s="41"/>
      <c r="E22" s="9"/>
      <c r="F22" s="9">
        <f>SUM(F17:F21)</f>
        <v>0</v>
      </c>
      <c r="G22" s="97"/>
      <c r="H22" s="102"/>
      <c r="I22" s="100"/>
      <c r="J22" s="116"/>
      <c r="K22" s="110"/>
      <c r="L22" s="30"/>
    </row>
    <row r="23" spans="1:12" ht="20.100000000000001" customHeight="1" x14ac:dyDescent="0.25">
      <c r="A23" s="15" t="s">
        <v>39</v>
      </c>
      <c r="B23" s="73"/>
      <c r="C23" s="10"/>
      <c r="D23" s="40"/>
      <c r="E23" s="10"/>
      <c r="F23" s="10"/>
      <c r="G23" s="96">
        <v>1</v>
      </c>
      <c r="H23" s="101">
        <f>G23*I23</f>
        <v>0</v>
      </c>
      <c r="I23" s="99">
        <f>F28/C28</f>
        <v>0</v>
      </c>
      <c r="J23" s="132" t="str">
        <f>IF(I23=0,"-",IF(I23&lt;3,"niedrige Komplexität der Verbringungs-logistik",IF(I23&lt;5,"moderate Komplexität der Verbringungs-logistik",IF(I23&lt;7,"hohe Komplexität der Verbringungs-logistik",IF(I23&gt;7,"sehr hohe Komplexität der Verbringungs-logistik")))))</f>
        <v>-</v>
      </c>
      <c r="K23" s="138" t="str">
        <f>IF(I23=0,"",IF(J23="niedrige Komplexität der Verbringungs-logistik","die dezentrale Durchführung mit eigenen Transportgeräten durch den Handwerker",IF(J23="moderate Komplexität der Verbringungs-logistik","dezentrale Durchführung mit durch den Handwerker mit zentrale Vorhaltung von Transportgeräten",IF(J23="hohe Komplexität der Verbringungs-logistik","zentrale Materialentladung durch einen unternehmensinternen oder externen Logistikdienstleister und dezentraler Weitertransport durch den Handwerker",IF(J23="sehr hohe Komplexität der Verbringungs-logistik","zentrale Materialentladung durch einen unternehmensinternen oder externen Logistikdienstleister und jedoch zentraler Weitertransport zum Arbeitsbereich als zusätzliche logistische Dienstleistung")))))</f>
        <v/>
      </c>
      <c r="L23" s="29"/>
    </row>
    <row r="24" spans="1:12" ht="20.100000000000001" customHeight="1" x14ac:dyDescent="0.25">
      <c r="A24" s="4"/>
      <c r="B24" t="s">
        <v>40</v>
      </c>
      <c r="C24" s="7">
        <v>8</v>
      </c>
      <c r="D24" s="37"/>
      <c r="E24" s="7" t="b">
        <f>IF(D24="Keine Einschränkungen zum maschinellen Vertikaltransport","1",IF(D24="Geringe Einschränkungen zum maschinellen Vertikaltransport","2",IF(D24="Hohe Einschränkungen zum maschinellen Vertikaltransport","3",IF(D24="Kein oder sehr eingeschränkter maschineller Vertikaltransport möglich oder händischer Vertikaltransport erforderlich","4"))))</f>
        <v>0</v>
      </c>
      <c r="F24" s="7">
        <f t="shared" ref="F24:F27" si="3">C24*(E24*(10/4))</f>
        <v>0</v>
      </c>
      <c r="G24" s="97"/>
      <c r="H24" s="102"/>
      <c r="I24" s="100"/>
      <c r="J24" s="133"/>
      <c r="K24" s="139"/>
      <c r="L24" s="30" t="str">
        <f>IF(D24="Kein oder sehr eingeschränkter maschineller Vertikaltransport möglich oder händischer Vertikaltransport erforderlich","WARNUNG: Sehr hohe Komplexität. Daher sollten dieses Kriterien separat berücksichtigt werden.","-")</f>
        <v>-</v>
      </c>
    </row>
    <row r="25" spans="1:12" ht="20.100000000000001" customHeight="1" x14ac:dyDescent="0.25">
      <c r="A25" s="4"/>
      <c r="B25" t="s">
        <v>42</v>
      </c>
      <c r="C25" s="7">
        <v>8</v>
      </c>
      <c r="D25" s="37"/>
      <c r="E25" s="7" t="b">
        <f>IF(D25="Alle Transportwege sind: befestigt, tragfähig, ausreichend dimensioniert","1",IF(D25="Alle Hauptverkehrswege sind: befestigt, tragfähig, ausreichend dimensioniert","2",IF(D25="Mindestens ein Hauptverkehrsweg ist: befestigt, tragfähig, ausreichend dimensioniert","3",IF(D25="Kein Hauptverkehrsweg ist: befestigt, tragfähig, ausreichend dimensioniert","4"))))</f>
        <v>0</v>
      </c>
      <c r="F25" s="7">
        <f t="shared" si="3"/>
        <v>0</v>
      </c>
      <c r="G25" s="97"/>
      <c r="H25" s="102"/>
      <c r="I25" s="100"/>
      <c r="J25" s="133"/>
      <c r="K25" s="139"/>
      <c r="L25" s="30" t="str">
        <f>IF(D25="Kein Hauptverkehrsweg ist: befestigt, tragfähig, ausreichend dimensioniert","WARNUNG: Sehr hohe Komplexität. Daher sollten dieses Kriterien separat berücksichtigt werden.","-")</f>
        <v>-</v>
      </c>
    </row>
    <row r="26" spans="1:12" ht="20.100000000000001" customHeight="1" x14ac:dyDescent="0.25">
      <c r="A26" s="4"/>
      <c r="B26" t="s">
        <v>44</v>
      </c>
      <c r="C26" s="7">
        <v>5</v>
      </c>
      <c r="D26" s="37"/>
      <c r="E26" s="7" t="b">
        <f>IF(D26="&gt; 10 % fragile Materialien","1",IF(D26="&gt; 30 % fragile Materialien","2",IF(D26="&gt; 60 % fragile Materialien","3",IF(D26="&gt; 90 % fragile Materialien","4"))))</f>
        <v>0</v>
      </c>
      <c r="F26" s="7">
        <f t="shared" si="3"/>
        <v>0</v>
      </c>
      <c r="G26" s="97"/>
      <c r="H26" s="102"/>
      <c r="I26" s="100"/>
      <c r="J26" s="133"/>
      <c r="K26" s="139"/>
      <c r="L26" s="30" t="str">
        <f>IF(D26="&gt; 90 % fragile Materialien","WARNUNG: Sehr hohe Komplexität. Daher sollten dieses Kriterien separat berücksichtigt werden.","-")</f>
        <v>-</v>
      </c>
    </row>
    <row r="27" spans="1:12" ht="20.100000000000001" customHeight="1" x14ac:dyDescent="0.25">
      <c r="A27" s="4"/>
      <c r="B27" t="s">
        <v>46</v>
      </c>
      <c r="C27" s="7">
        <v>5</v>
      </c>
      <c r="D27" s="38"/>
      <c r="E27" s="7" t="b">
        <f>IF(D27="&gt; 90 % Standardpaletten; Rest Sondereinheiten","1",IF(D27="&gt; 60 % Standardpaletten; Rest Sondereinheiten","2",IF(D27="&gt; 30 % Standardpaletten; Rest Sondereinheiten","3",IF(D27="&gt; 10 % Standardpaletten; Rest Sondereinheiten","4"))))</f>
        <v>0</v>
      </c>
      <c r="F27" s="7">
        <f t="shared" si="3"/>
        <v>0</v>
      </c>
      <c r="G27" s="97"/>
      <c r="H27" s="102"/>
      <c r="I27" s="100"/>
      <c r="J27" s="133"/>
      <c r="K27" s="139"/>
      <c r="L27" s="30" t="str">
        <f>IF(D27="&gt; 10 % Standardpaletten; Rest Sondereinheiten","WARNUNG: Sehr hohe Komplexität. Daher sollten dieses Kriterien separat berücksichtigt werden.","-")</f>
        <v>-</v>
      </c>
    </row>
    <row r="28" spans="1:12" ht="20.100000000000001" customHeight="1" thickBot="1" x14ac:dyDescent="0.3">
      <c r="A28" s="5"/>
      <c r="B28" s="74" t="s">
        <v>27</v>
      </c>
      <c r="C28" s="8">
        <f>SUM(C24:C27)</f>
        <v>26</v>
      </c>
      <c r="D28" s="39"/>
      <c r="E28" s="35"/>
      <c r="F28" s="8">
        <f>SUM(F24:F27)</f>
        <v>0</v>
      </c>
      <c r="G28" s="98"/>
      <c r="H28" s="120"/>
      <c r="I28" s="103"/>
      <c r="J28" s="133"/>
      <c r="K28" s="139"/>
      <c r="L28" s="30"/>
    </row>
    <row r="29" spans="1:12" ht="20.100000000000001" customHeight="1" x14ac:dyDescent="0.25">
      <c r="A29" s="16" t="s">
        <v>48</v>
      </c>
      <c r="B29" s="17"/>
      <c r="C29" s="7"/>
      <c r="D29" s="37"/>
      <c r="E29" s="7"/>
      <c r="F29" s="7"/>
      <c r="G29" s="96">
        <v>1</v>
      </c>
      <c r="H29" s="101">
        <f>G29*I29</f>
        <v>0</v>
      </c>
      <c r="I29" s="99">
        <f>F33/C33</f>
        <v>0</v>
      </c>
      <c r="J29" s="134" t="str">
        <f>IF(I29=0,"-",IF(I29&lt;2,"Modell C1.1",IF(I29&lt;4,"Modell C2.1",IF(I29&lt;6,"Modell C2.2",IF(I29&lt;8,"Modell C2.3",IF(I29&gt;8,"Modell C2.4"))))))</f>
        <v>-</v>
      </c>
      <c r="K29" s="111" t="str">
        <f>IF(J29="Modell C1.1",'..'!B4,IF(J29="Modell C2.1",'..'!B5,IF(J29="Modell C2.2",'..'!B6,IF(J29="Modell C2.3",'..'!B7,IF(J29="Modell C2.4",'..'!B8,"")))))</f>
        <v/>
      </c>
      <c r="L29" s="29"/>
    </row>
    <row r="30" spans="1:12" ht="20.100000000000001" customHeight="1" x14ac:dyDescent="0.25">
      <c r="A30" s="4"/>
      <c r="B30" t="s">
        <v>49</v>
      </c>
      <c r="C30" s="7">
        <v>8</v>
      </c>
      <c r="D30" s="37"/>
      <c r="E30" s="7" t="b">
        <f>IF(D30="Wertstoffhof (Fläche &gt; 250 m2) und Etagensammelstellen möglich","1",IF(D30="Wertstoffhof (Fläche &lt; 250 m2), aber Etagensammelstellen eingeschränkt möglich","2",IF(D30="nur Wertstoffhof (Fläche &lt; 250 m2) möglich, Innenfläche nur temporär","3",IF(D30="keine Außenfläche für Wertstoffhof verfügbar, Innenfläche nur temporär","4"))))</f>
        <v>0</v>
      </c>
      <c r="F30" s="7">
        <f t="shared" ref="F30:F32" si="4">C30*(E30*(10/4))</f>
        <v>0</v>
      </c>
      <c r="G30" s="97"/>
      <c r="H30" s="102"/>
      <c r="I30" s="100"/>
      <c r="J30" s="135"/>
      <c r="K30" s="112"/>
      <c r="L30" s="30" t="str">
        <f>IF(D30="keine Außenfläche für Wertstoffhof verfügbar, Innenfläche nur temporär","WARNUNG: Sehr hohe Komplexität. Daher sollten dieses Kriterien separat berücksichtigt werden.","-")</f>
        <v>-</v>
      </c>
    </row>
    <row r="31" spans="1:12" ht="20.100000000000001" customHeight="1" x14ac:dyDescent="0.25">
      <c r="A31" s="4"/>
      <c r="B31" t="s">
        <v>51</v>
      </c>
      <c r="C31" s="7">
        <v>7</v>
      </c>
      <c r="D31" s="37"/>
      <c r="E31" s="7" t="b">
        <f>IF(D31="Aufzüge uneingeschränkt vorhanden","1",IF(D31="Aufzüge/Krane nur temporär verfügbar","2",IF(D31="keine Aufzüge vorhanden, nur Kranverbringung möglich","3",IF(D31="nur über Treppenhäuser möglich","4"))))</f>
        <v>0</v>
      </c>
      <c r="F31" s="7">
        <f t="shared" si="4"/>
        <v>0</v>
      </c>
      <c r="G31" s="97"/>
      <c r="H31" s="102"/>
      <c r="I31" s="100"/>
      <c r="J31" s="135"/>
      <c r="K31" s="112"/>
      <c r="L31" s="30" t="str">
        <f>IF(D31="nur über Treppenhäuser möglich","WARNUNG: Sehr hohe Komplexität. Daher sollten dieses Kriterien separat berücksichtigt werden.","-")</f>
        <v>-</v>
      </c>
    </row>
    <row r="32" spans="1:12" ht="20.100000000000001" customHeight="1" x14ac:dyDescent="0.25">
      <c r="A32" s="4"/>
      <c r="B32" t="s">
        <v>53</v>
      </c>
      <c r="C32" s="7">
        <v>3</v>
      </c>
      <c r="D32" s="37"/>
      <c r="E32" s="7" t="b">
        <f>IF(D32="1 - 3 Gewerke","1",IF(D32="4 - 10 Gewerke","2",IF(D32="11 - 20 Gewerke","3",IF(D32="&gt; 21 Gewerke","4"))))</f>
        <v>0</v>
      </c>
      <c r="F32" s="7">
        <f t="shared" si="4"/>
        <v>0</v>
      </c>
      <c r="G32" s="97"/>
      <c r="H32" s="102"/>
      <c r="I32" s="100"/>
      <c r="J32" s="135"/>
      <c r="K32" s="112"/>
      <c r="L32" s="30" t="str">
        <f>IF(D32="&gt; 21 Gewerke","WARNUNG: Sehr hohe Komplexität. Daher sollten dieses Kriterien separat berücksichtigt werden.","-")</f>
        <v>-</v>
      </c>
    </row>
    <row r="33" spans="1:12" ht="19.5" customHeight="1" thickBot="1" x14ac:dyDescent="0.3">
      <c r="A33" s="4"/>
      <c r="B33" s="76" t="s">
        <v>27</v>
      </c>
      <c r="C33" s="9">
        <f>SUM(C30:C32)</f>
        <v>18</v>
      </c>
      <c r="D33" s="34"/>
      <c r="E33" s="7"/>
      <c r="F33" s="9">
        <f>SUM(F30:F32)</f>
        <v>0</v>
      </c>
      <c r="G33" s="97"/>
      <c r="H33" s="102"/>
      <c r="I33" s="103"/>
      <c r="J33" s="136"/>
      <c r="K33" s="113"/>
      <c r="L33" s="30"/>
    </row>
    <row r="34" spans="1:12" ht="20.100000000000001" customHeight="1" x14ac:dyDescent="0.25">
      <c r="A34" s="15" t="s">
        <v>55</v>
      </c>
      <c r="B34" s="73"/>
      <c r="C34" s="10"/>
      <c r="D34" s="33"/>
      <c r="E34" s="10"/>
      <c r="F34" s="10"/>
      <c r="G34" s="96">
        <v>1</v>
      </c>
      <c r="H34" s="101">
        <f>G34*I34</f>
        <v>0</v>
      </c>
      <c r="I34" s="99">
        <f>F39/C39</f>
        <v>0</v>
      </c>
      <c r="J34" s="134" t="str">
        <f>IF(I34=0,"-",IF(I34&lt;5,"Modell D1",IF(I34&lt;7,"Modell D.2",IF(I34&lt;6,IF(I34&gt;8,"Modell D.3")))))</f>
        <v>-</v>
      </c>
      <c r="K34" s="117" t="str">
        <f>IF(J34="Modell D3",'..'!B11,IF(J34="Modell D1",'..'!B9,IF(J34="Modell D2",'..'!B10,"")))</f>
        <v/>
      </c>
      <c r="L34" s="29"/>
    </row>
    <row r="35" spans="1:12" ht="20.100000000000001" customHeight="1" x14ac:dyDescent="0.25">
      <c r="A35" s="1"/>
      <c r="B35" t="s">
        <v>56</v>
      </c>
      <c r="C35" s="7">
        <v>7</v>
      </c>
      <c r="D35" s="43"/>
      <c r="E35" s="7" t="b">
        <f>IF(D35="nur Erfassung anwesender Arbeitskräfte","1",IF(D35="&lt; 150 Arbeitskräfte pro Tag (Spitzenwert)","2",IF(D35="301 - 500 Arbeitskräfte pro Tag (Spitzenwert)","3",IF(D35="&gt; 500 Arbeitskräfte pro Tag (Spitzenwert)","4"))))</f>
        <v>0</v>
      </c>
      <c r="F35" s="7">
        <f t="shared" ref="F35:F38" si="5">C35*(E35*(10/4))</f>
        <v>0</v>
      </c>
      <c r="G35" s="97"/>
      <c r="H35" s="102"/>
      <c r="I35" s="100"/>
      <c r="J35" s="135"/>
      <c r="K35" s="118"/>
      <c r="L35" s="30" t="str">
        <f>IF(D35="&gt; 500 Arbeitskräfte pro Tag (Spitzenwert)","WARNUNG: Sehr hohe Komplexität. Daher sollten dieses Kriterien separat berücksichtigt werden.","-")</f>
        <v>-</v>
      </c>
    </row>
    <row r="36" spans="1:12" ht="20.100000000000001" customHeight="1" x14ac:dyDescent="0.25">
      <c r="A36" s="1"/>
      <c r="B36" t="s">
        <v>58</v>
      </c>
      <c r="C36" s="7">
        <v>5</v>
      </c>
      <c r="D36" s="43"/>
      <c r="E36" s="7" t="b">
        <f>IF(D36="nur direkte Auftragnehmer des AG","1",IF(D36="zusätzliche Nachunternehmerstruktur in der ersten Ebene","2",IF(D36="zusätzliche Nachunternehmerstruktur bis zur zweiten Ebene","3",IF(D36="weite Nachunternehmerstruktur ab der dritten Ebene","4"))))</f>
        <v>0</v>
      </c>
      <c r="F36" s="7">
        <f t="shared" si="5"/>
        <v>0</v>
      </c>
      <c r="G36" s="97"/>
      <c r="H36" s="102"/>
      <c r="I36" s="100"/>
      <c r="J36" s="135"/>
      <c r="K36" s="118"/>
      <c r="L36" s="30" t="str">
        <f>IF(D36="weite Nachunternehmerstruktur ab der dritten Ebene","WARNUNG: Sehr hohe Komplexität. Daher sollten dieses Kriterien separat berücksichtigt werden.","-")</f>
        <v>-</v>
      </c>
    </row>
    <row r="37" spans="1:12" ht="20.100000000000001" customHeight="1" x14ac:dyDescent="0.25">
      <c r="A37" s="1"/>
      <c r="B37" t="s">
        <v>60</v>
      </c>
      <c r="C37" s="7">
        <v>9</v>
      </c>
      <c r="D37" s="43"/>
      <c r="E37" s="7" t="b">
        <f>IF(D37="nur Erfassung anwesender Arbeitskräfte","1",IF(D37="Erfassung anwesender Arbeitskräfte und der Anwesenheitszeiten","2",IF(D37="Erfassung anwesender Arbeitskräfte und der Anwesenheitszeiten, mit Vereinzelungsanlagen","3",IF(D37="Erfassung anwesender Arbeitskräfte und der Anwesenheitszeiten, mit Vereinz","4"))))</f>
        <v>0</v>
      </c>
      <c r="F37" s="7">
        <f t="shared" si="5"/>
        <v>0</v>
      </c>
      <c r="G37" s="97"/>
      <c r="H37" s="102"/>
      <c r="I37" s="100"/>
      <c r="J37" s="135"/>
      <c r="K37" s="118"/>
      <c r="L37" s="30" t="str">
        <f>IF(D37="Erfassung anwesender Arbeitskräfte und der Anwesenheitszeiten, mit Vereinz","WARNUNG: Sehr hohe Komplexität. Daher sollten dieses Kriterien separat berücksichtigt werden.","-")</f>
        <v>-</v>
      </c>
    </row>
    <row r="38" spans="1:12" ht="20.100000000000001" customHeight="1" x14ac:dyDescent="0.25">
      <c r="A38" s="4"/>
      <c r="B38" t="s">
        <v>61</v>
      </c>
      <c r="C38" s="7">
        <v>8</v>
      </c>
      <c r="D38" s="43"/>
      <c r="E38" s="7" t="b">
        <f>IF(D38="nur Erfassung anwesender Arbeitskräfte","1",IF(D38="zusätzliche Nachweise zum Aufenthaltstitel","2",IF(D38="zusätzliche zur Sozialversicherung und Mindestlohnbestätigung einmalig, Sicherheitseinweisungen erforderlich zusätzlich Mindestlohn monatlich und weitere Nachweise","3",IF(D38="zusätzlich Mindestlohn monatlich und weitere Nachweise, Qualifikationsbescheinigung","4"))))</f>
        <v>0</v>
      </c>
      <c r="F38" s="7">
        <f t="shared" si="5"/>
        <v>0</v>
      </c>
      <c r="G38" s="97"/>
      <c r="H38" s="102"/>
      <c r="I38" s="100"/>
      <c r="J38" s="135"/>
      <c r="K38" s="118"/>
      <c r="L38" s="30" t="str">
        <f>IF(D38="zusätzlich Mindestlohn monatlich und weitere Nachweise, Qualifikationsbescheinigung","WARNUNG: Sehr hohe Komplexität. Daher sollten dieses Kriterien separat berücksichtigt werden.","-")</f>
        <v>-</v>
      </c>
    </row>
    <row r="39" spans="1:12" ht="20.100000000000001" customHeight="1" thickBot="1" x14ac:dyDescent="0.3">
      <c r="A39" s="2"/>
      <c r="B39" s="74" t="s">
        <v>27</v>
      </c>
      <c r="C39" s="8">
        <f>SUM(C35:C38)</f>
        <v>29</v>
      </c>
      <c r="D39" s="44"/>
      <c r="E39" s="8"/>
      <c r="F39" s="8">
        <f>SUM(F35:F38)</f>
        <v>0</v>
      </c>
      <c r="G39" s="98"/>
      <c r="H39" s="120"/>
      <c r="I39" s="103"/>
      <c r="J39" s="136"/>
      <c r="K39" s="119"/>
      <c r="L39" s="30"/>
    </row>
    <row r="40" spans="1:12" ht="20.100000000000001" customHeight="1" x14ac:dyDescent="0.25">
      <c r="A40" s="16" t="s">
        <v>62</v>
      </c>
      <c r="B40" s="17"/>
      <c r="C40" s="7"/>
      <c r="D40" s="45"/>
      <c r="E40" s="7"/>
      <c r="F40" s="7"/>
      <c r="G40" s="97">
        <v>1</v>
      </c>
      <c r="H40" s="102">
        <f>G40*I40</f>
        <v>0</v>
      </c>
      <c r="I40" s="99">
        <f>F44/C44</f>
        <v>0</v>
      </c>
      <c r="J40" s="114" t="str">
        <f>IF(I40=0,"-",IF(I40&lt;3,"niedrige Komplexität der Koordination BE-Gewerke",IF(I40&lt;5,"moderate Komplexität Koordination BE-Gewerke",IF(I40&lt;7,"hohe Komplexität der Koordination BE-Gewerke",IF(I40&gt;7,"sehr hohe Komplexität Koordination BE-Gewerke")))))</f>
        <v>-</v>
      </c>
      <c r="K40" s="111" t="str">
        <f>IF(I40&gt;0,'..'!B13,"")</f>
        <v/>
      </c>
      <c r="L40" s="29"/>
    </row>
    <row r="41" spans="1:12" ht="20.100000000000001" customHeight="1" x14ac:dyDescent="0.25">
      <c r="A41" s="1"/>
      <c r="B41" t="s">
        <v>63</v>
      </c>
      <c r="C41" s="7">
        <v>5</v>
      </c>
      <c r="D41" s="45"/>
      <c r="E41" s="7" t="b">
        <f>IF(D41="zentral organisiert mit einer Bezugsquelle über die Bauzeit","1",IF(D41="zentral organisiert mit stufenweiser Anpassung an die wechselnden Bedingungen/Bedürfnisse","2",IF(D41="mehrere verschiedene Bezugsquellen bei Erichtern und Unterhaltung und gelegentlicher Anpassung an die Bedingungen","3",IF(D41="wechselnde Bedingungen (Umbau, Leistungsübergang in der Verantwortung)","4"))))</f>
        <v>0</v>
      </c>
      <c r="F41" s="7">
        <f t="shared" ref="F41:F43" si="6">C41*(E41*(10/4))</f>
        <v>0</v>
      </c>
      <c r="G41" s="97"/>
      <c r="H41" s="102"/>
      <c r="I41" s="100"/>
      <c r="J41" s="115"/>
      <c r="K41" s="112"/>
      <c r="L41" s="30" t="str">
        <f>IF(D41="wechselnde Bedingungen (Umbau, Leistungsübergang in der Verantwortung)","WARNUNG: Sehr hohe Komplexität. Daher sollten dieses Kriterien separat berücksichtigt werden.","-")</f>
        <v>-</v>
      </c>
    </row>
    <row r="42" spans="1:12" ht="20.100000000000001" customHeight="1" x14ac:dyDescent="0.25">
      <c r="A42" s="1"/>
      <c r="B42" t="s">
        <v>65</v>
      </c>
      <c r="C42" s="7">
        <v>9</v>
      </c>
      <c r="D42" s="43"/>
      <c r="E42" s="7" t="b">
        <f>IF(D42="ohne besondere Umbaumaßnahmen","1",IF(D42="gelegentlicher Umbau erforderlich","2",IF(D42="deutliche Eingriffe in die BE-Struktur (z. B. Wechsel der Versorgungspunkte)","3",IF(D42="mehrfacher Auf-, Ab- und Umbau der BEStruktur","4"))))</f>
        <v>0</v>
      </c>
      <c r="F42" s="7">
        <f t="shared" si="6"/>
        <v>0</v>
      </c>
      <c r="G42" s="97"/>
      <c r="H42" s="102"/>
      <c r="I42" s="100"/>
      <c r="J42" s="115"/>
      <c r="K42" s="112"/>
      <c r="L42" s="30" t="str">
        <f>IF(D42="mehrfacher Auf-, Ab- und Umbau der BEStruktur","WARNUNG: Sehr hohe Komplexität. Daher sollten dieses Kriterien separat berücksichtigt werden.","-")</f>
        <v>-</v>
      </c>
    </row>
    <row r="43" spans="1:12" ht="20.100000000000001" customHeight="1" x14ac:dyDescent="0.25">
      <c r="A43" s="1"/>
      <c r="B43" t="s">
        <v>67</v>
      </c>
      <c r="C43" s="7">
        <v>5</v>
      </c>
      <c r="D43" s="43"/>
      <c r="E43" s="7" t="b">
        <f>IF(D43="keine besonderen Einflüsse","1",IF(D43="terminliche Abstimmung erfoderlich","2",IF(D43="terminliche &amp; konstruktive Abstimmung erforderlich mit geringem Einfluss in den Bauablauf","3",IF(D43="terminliche &amp; konstruktive Abstimmung erforderlich mit starkem Einfluss in den Bauablauf","4"))))</f>
        <v>0</v>
      </c>
      <c r="F43" s="7">
        <f t="shared" si="6"/>
        <v>0</v>
      </c>
      <c r="G43" s="97"/>
      <c r="H43" s="102"/>
      <c r="I43" s="100"/>
      <c r="J43" s="115"/>
      <c r="K43" s="112"/>
      <c r="L43" s="30" t="str">
        <f>IF(D43="terminliche &amp; konstruktive Abstimmung erforderlich mit starkem Einfluss in den Bauablauf","WARNUNG: Sehr hohe Komplexität. Daher sollten dieses Kriterien separat berücksichtigt werden.","-")</f>
        <v>-</v>
      </c>
    </row>
    <row r="44" spans="1:12" ht="20.100000000000001" customHeight="1" thickBot="1" x14ac:dyDescent="0.3">
      <c r="A44" s="1"/>
      <c r="B44" s="20" t="s">
        <v>27</v>
      </c>
      <c r="C44" s="9">
        <f>SUM(C41:C43)</f>
        <v>19</v>
      </c>
      <c r="D44" s="46"/>
      <c r="E44" s="9"/>
      <c r="F44" s="9">
        <f>SUM(F41:F43)</f>
        <v>0</v>
      </c>
      <c r="G44" s="97"/>
      <c r="H44" s="102"/>
      <c r="I44" s="100"/>
      <c r="J44" s="116"/>
      <c r="K44" s="113"/>
      <c r="L44" s="30"/>
    </row>
    <row r="45" spans="1:12" ht="20.100000000000001" customHeight="1" x14ac:dyDescent="0.25">
      <c r="A45" s="23" t="s">
        <v>69</v>
      </c>
      <c r="B45" s="73"/>
      <c r="C45" s="10"/>
      <c r="D45" s="47"/>
      <c r="E45" s="10"/>
      <c r="F45" s="10"/>
      <c r="G45" s="96">
        <v>1</v>
      </c>
      <c r="H45" s="101">
        <f>G45*I45</f>
        <v>0</v>
      </c>
      <c r="I45" s="99">
        <f>F48/C48</f>
        <v>0</v>
      </c>
      <c r="J45" s="123" t="str">
        <f>IF(I45=0,"-",IF(I45&lt;3,"niedrige Komplexität der Flächen-koordination",IF(I45&lt;5,"moderate Komplexität der Flächen-koordination",IF(I45&lt;7,"hohe Komplexität der Flächen-koordination",IF(I45&gt;7,"sehr hohe Komplexität der Flächen-koordination")))))</f>
        <v>-</v>
      </c>
      <c r="K45" s="111" t="str">
        <f>IF(I45&gt;0,'..'!B12,"")</f>
        <v/>
      </c>
      <c r="L45" s="31"/>
    </row>
    <row r="46" spans="1:12" ht="20.100000000000001" customHeight="1" x14ac:dyDescent="0.25">
      <c r="A46" s="4"/>
      <c r="B46" t="s">
        <v>70</v>
      </c>
      <c r="C46" s="7">
        <v>10</v>
      </c>
      <c r="D46" s="43"/>
      <c r="E46" s="7" t="b">
        <f>IF(D46="genügend freie Flächen auf dem Baufeld","1",IF(D46="genügend freie Flächen auf dem Baufeld und im angrenzenden Umfeld --&gt; Anmietung von öffentlichen oder privaten Flächen erforderlich","2",IF(D46="Flächen auf der Baustelle und im angrenzenden Umfeld unzureichend vorhanden --&gt; HUB oder JiT unterstützend","3",IF(D46="keine Flächen auf Baustelle und im angrenzenden Umfeld zur temporären Nutzung vorhanden --&gt; HUB oder JiT","4"))))</f>
        <v>0</v>
      </c>
      <c r="F46" s="7">
        <f t="shared" ref="F46:F47" si="7">C46*(E46*(10/4))</f>
        <v>0</v>
      </c>
      <c r="G46" s="97"/>
      <c r="H46" s="102"/>
      <c r="I46" s="100"/>
      <c r="J46" s="124"/>
      <c r="K46" s="112"/>
      <c r="L46" s="30" t="str">
        <f>IF(D46="keine Flächen auf Baustelle und im angrenzenden Umfeld zur temporären Nutzung vorhanden --&gt; HUB oder JiT","WARNUNG: Sehr hohe Komplexität. Daher sollten dieses Kriterien separat berücksichtigt werden.","-")</f>
        <v>-</v>
      </c>
    </row>
    <row r="47" spans="1:12" ht="19.5" customHeight="1" x14ac:dyDescent="0.25">
      <c r="A47" s="4"/>
      <c r="B47" t="s">
        <v>72</v>
      </c>
      <c r="C47" s="7">
        <v>7</v>
      </c>
      <c r="D47" s="43"/>
      <c r="E47" s="7" t="b">
        <f>IF(D47="Abbruch/Erdbau/Rohbau","1",IF(D47="Dach/Fassade","2",IF(D47="Hülle/Ausbau","3",IF(D47="Grund-/Voll-/ Mieterendausbau/Außenanlagen","4"))))</f>
        <v>0</v>
      </c>
      <c r="F47" s="7">
        <f t="shared" si="7"/>
        <v>0</v>
      </c>
      <c r="G47" s="97"/>
      <c r="H47" s="102"/>
      <c r="I47" s="100"/>
      <c r="J47" s="124"/>
      <c r="K47" s="112"/>
      <c r="L47" s="30" t="str">
        <f>IF(D47="Grund-/Voll-/ Mieterendausbau/Außenanlagen","WARNUNG: Sehr hohe Komplexität. Daher sollten dieses Kriterien separat berücksichtigt werden.","-")</f>
        <v>-</v>
      </c>
    </row>
    <row r="48" spans="1:12" ht="19.5" customHeight="1" thickBot="1" x14ac:dyDescent="0.3">
      <c r="A48" s="5"/>
      <c r="B48" s="3"/>
      <c r="C48" s="8">
        <f>SUM(C46:C47)</f>
        <v>17</v>
      </c>
      <c r="D48" s="44"/>
      <c r="E48" s="35"/>
      <c r="F48" s="8">
        <f>SUM(F46:F47)</f>
        <v>0</v>
      </c>
      <c r="G48" s="98"/>
      <c r="H48" s="120"/>
      <c r="I48" s="103"/>
      <c r="J48" s="125"/>
      <c r="K48" s="113"/>
      <c r="L48" s="32"/>
    </row>
    <row r="49" spans="1:12" x14ac:dyDescent="0.25">
      <c r="A49" s="27" t="s">
        <v>415</v>
      </c>
      <c r="B49" s="75"/>
      <c r="C49" s="10"/>
      <c r="D49" s="88"/>
      <c r="E49" s="10"/>
      <c r="F49" s="12"/>
      <c r="G49" s="129">
        <v>1</v>
      </c>
      <c r="H49" s="104">
        <f>I49*G49</f>
        <v>4.5238095238095237</v>
      </c>
      <c r="I49" s="99">
        <f>F54/C54</f>
        <v>4.5238095238095237</v>
      </c>
      <c r="J49" s="123" t="str">
        <f>IF(I49=0,"-",IF(I49&lt;3,"niedrige Komplexität",IF(I49&lt;5,"moderate Komplexität",IF(I49&lt;7,"hohe Komplexität",IF(I49&gt;7,"sehr hohe Komplexität der Flächen-koordination")))))</f>
        <v>moderate Komplexität</v>
      </c>
      <c r="K49" s="93"/>
      <c r="L49" s="90"/>
    </row>
    <row r="50" spans="1:12" x14ac:dyDescent="0.25">
      <c r="A50" s="1"/>
      <c r="B50" t="s">
        <v>416</v>
      </c>
      <c r="C50" s="7">
        <v>5</v>
      </c>
      <c r="D50" s="89"/>
      <c r="E50" s="7" t="b">
        <f>IF(D47="Abbruch/Erdbau/Rohbau","1",IF(D47="Dach/Fassade","2",IF(D47="Hülle/Ausbau","3",IF(D47="Grund-/Voll-/ Mieterendausbau/Außenanlagen","4"))))</f>
        <v>0</v>
      </c>
      <c r="F50" s="7">
        <f t="shared" ref="F50:F52" si="8">C50*(E50*(10/4))</f>
        <v>0</v>
      </c>
      <c r="G50" s="130"/>
      <c r="H50" s="105"/>
      <c r="I50" s="100"/>
      <c r="J50" s="124"/>
      <c r="K50" s="86" t="b">
        <f>IF(D50="keine Vorfertigung","tradinonalle Abwicklung",IF(D50="Rohbau Fertigteile","Kran muss dementscprechent ausgelegt sein und JIT empfelenswert",IF(D50="Teil Vorfertigung (z.B. Sanitärmodule)","Vorfertigung muss berücksichtigt werden JIT empfehlenswert",IF(D50="Nahezu vollständige Vorfertigung ","JIT nowentig und komplexe Planung"))))</f>
        <v>0</v>
      </c>
      <c r="L50" s="91"/>
    </row>
    <row r="51" spans="1:12" ht="15" customHeight="1" x14ac:dyDescent="0.25">
      <c r="A51" s="1"/>
      <c r="B51" t="s">
        <v>417</v>
      </c>
      <c r="C51" s="7">
        <v>6</v>
      </c>
      <c r="D51" s="89"/>
      <c r="E51" s="7">
        <v>3</v>
      </c>
      <c r="F51" s="7">
        <f t="shared" si="8"/>
        <v>45</v>
      </c>
      <c r="G51" s="130"/>
      <c r="H51" s="105"/>
      <c r="I51" s="100"/>
      <c r="J51" s="124"/>
      <c r="K51" s="86" t="b">
        <f>IF(D51="2 Wochen oder mehr ","keine Auswirkungen auf Logitik aber hohe Verschändungen im Bauablauf",IF(D51="1 Woche","JIT möglich aber nicht nötig",IF(D51="2 Tage","JIT möglich",IF(D51="1 Tag oder weniger","JIT nowentig"))))</f>
        <v>0</v>
      </c>
      <c r="L51" s="91"/>
    </row>
    <row r="52" spans="1:12" ht="15" customHeight="1" x14ac:dyDescent="0.25">
      <c r="A52" s="1"/>
      <c r="B52" t="s">
        <v>418</v>
      </c>
      <c r="C52" s="7">
        <v>5</v>
      </c>
      <c r="D52" s="89"/>
      <c r="E52" s="7">
        <v>2</v>
      </c>
      <c r="F52" s="7">
        <f t="shared" si="8"/>
        <v>25</v>
      </c>
      <c r="G52" s="130"/>
      <c r="H52" s="105"/>
      <c r="I52" s="100"/>
      <c r="J52" s="124"/>
      <c r="K52" s="86" t="b">
        <f>IF(D52="Projektvolumen im Umkreis &lt; 10 Mio. €","kein Distributionszentrum",IF(D52="Projektvolumen im Umkreis &lt; 20 Mio. €","Distributionszentrum lohnt sich wahrscheinlich nicht",IF(D52="Projektvolumen im Umkreis &lt; 50 Mio. €","Distributionszentrum wahrscheinlich wirtschaftlich",IF(D52="Projektvolumen im Umkreis &gt; 100 Mio. €","Distributionszentrum empfehlenswert"))))</f>
        <v>0</v>
      </c>
      <c r="L52" s="91"/>
    </row>
    <row r="53" spans="1:12" ht="15.75" customHeight="1" x14ac:dyDescent="0.25">
      <c r="A53" s="4"/>
      <c r="B53" t="s">
        <v>419</v>
      </c>
      <c r="C53" s="7">
        <v>5</v>
      </c>
      <c r="D53" s="89"/>
      <c r="E53" s="7">
        <v>2</v>
      </c>
      <c r="F53" s="7">
        <f>C53*(E53*(10/4))</f>
        <v>25</v>
      </c>
      <c r="G53" s="130"/>
      <c r="H53" s="105"/>
      <c r="I53" s="100"/>
      <c r="J53" s="124"/>
      <c r="K53" s="86" t="b">
        <f>IF(D53="LOD 100","geringer Mehrwert für Logistik",IF(D53="LOD 200","geringer Mehrwert für Logistik",IF(D53="LOD 300","Massenermittlung über BIM",IF(D53="LOD 400","Logitiksimulationen möglich",IF(D53="LOD 500","Relvant für FM und das as bulit Model")))))</f>
        <v>0</v>
      </c>
      <c r="L53" s="91"/>
    </row>
    <row r="54" spans="1:12" ht="15.75" customHeight="1" thickBot="1" x14ac:dyDescent="0.3">
      <c r="A54" s="5"/>
      <c r="B54" s="3"/>
      <c r="C54" s="8">
        <f>SUM(C50:C53)</f>
        <v>21</v>
      </c>
      <c r="D54" s="87"/>
      <c r="E54" s="35"/>
      <c r="F54" s="94">
        <f>SUM(F50:F53)</f>
        <v>95</v>
      </c>
      <c r="G54" s="131"/>
      <c r="H54" s="106"/>
      <c r="I54" s="103"/>
      <c r="J54" s="125"/>
      <c r="K54" s="92"/>
      <c r="L54" s="92"/>
    </row>
    <row r="55" spans="1:12" hidden="1" x14ac:dyDescent="0.25">
      <c r="C55" s="21"/>
      <c r="D55" s="21"/>
      <c r="E55" s="21"/>
      <c r="G55" s="85">
        <f>SUM(G72,G45:G54,G40,G34,G29,G23,G16,G6)</f>
        <v>8</v>
      </c>
      <c r="H55" s="95">
        <f>SUM(H6:H54)</f>
        <v>4.5238095238095237</v>
      </c>
    </row>
    <row r="56" spans="1:12" ht="24" customHeight="1" x14ac:dyDescent="0.25">
      <c r="C56" s="21"/>
      <c r="D56" s="21"/>
      <c r="E56" s="21"/>
      <c r="G56" s="126"/>
      <c r="H56" s="126"/>
      <c r="I56" s="127">
        <f>H55/G55</f>
        <v>0.56547619047619047</v>
      </c>
      <c r="J56" s="121" t="s">
        <v>74</v>
      </c>
    </row>
    <row r="57" spans="1:12" ht="15" customHeight="1" x14ac:dyDescent="0.25">
      <c r="C57" s="21"/>
      <c r="D57" s="21"/>
      <c r="E57" s="21"/>
      <c r="F57" s="24"/>
      <c r="G57" s="126"/>
      <c r="H57" s="126"/>
      <c r="I57" s="127"/>
      <c r="J57" s="121"/>
    </row>
    <row r="58" spans="1:12" ht="15.75" customHeight="1" thickBot="1" x14ac:dyDescent="0.3">
      <c r="F58" s="24"/>
      <c r="G58" s="126"/>
      <c r="H58" s="126"/>
      <c r="I58" s="128"/>
      <c r="J58" s="122"/>
    </row>
    <row r="66" spans="1:9" ht="15" customHeight="1" x14ac:dyDescent="0.25"/>
    <row r="67" spans="1:9" ht="15" customHeight="1" x14ac:dyDescent="0.25"/>
    <row r="68" spans="1:9" ht="15.75" customHeight="1" x14ac:dyDescent="0.25"/>
    <row r="72" spans="1:9" ht="15" customHeight="1" x14ac:dyDescent="0.25">
      <c r="A72" s="17"/>
      <c r="B72" s="17"/>
      <c r="C72" s="21"/>
      <c r="D72" s="21"/>
      <c r="E72" s="21"/>
      <c r="F72" s="21"/>
      <c r="I72" s="18"/>
    </row>
    <row r="73" spans="1:9" ht="15" customHeight="1" x14ac:dyDescent="0.25">
      <c r="A73" s="19"/>
      <c r="C73" s="21"/>
      <c r="D73" s="21"/>
      <c r="E73" s="21"/>
      <c r="F73" s="21"/>
    </row>
    <row r="74" spans="1:9" ht="15.75" customHeight="1" x14ac:dyDescent="0.25">
      <c r="A74" s="19"/>
      <c r="C74" s="21"/>
      <c r="D74" s="21"/>
      <c r="E74" s="21"/>
      <c r="F74" s="21"/>
    </row>
    <row r="75" spans="1:9" x14ac:dyDescent="0.25">
      <c r="C75" s="21"/>
      <c r="D75" s="21"/>
      <c r="E75" s="21"/>
      <c r="F75" s="21"/>
    </row>
    <row r="76" spans="1:9" x14ac:dyDescent="0.25">
      <c r="C76" s="21"/>
      <c r="D76" s="21"/>
      <c r="E76" s="21"/>
      <c r="F76" s="21"/>
    </row>
    <row r="77" spans="1:9" x14ac:dyDescent="0.25">
      <c r="C77" s="21"/>
      <c r="D77" s="21"/>
      <c r="E77" s="21"/>
      <c r="F77" s="21"/>
    </row>
    <row r="78" spans="1:9" x14ac:dyDescent="0.25">
      <c r="C78" s="21"/>
      <c r="D78" s="21"/>
      <c r="E78" s="21"/>
      <c r="F78" s="21"/>
    </row>
    <row r="79" spans="1:9" x14ac:dyDescent="0.25">
      <c r="B79" s="20"/>
      <c r="C79" s="22"/>
      <c r="D79" s="22"/>
      <c r="E79" s="22"/>
      <c r="F79" s="22"/>
    </row>
    <row r="80" spans="1:9" x14ac:dyDescent="0.25">
      <c r="A80" s="19"/>
      <c r="B80" s="19"/>
      <c r="I80" s="18"/>
    </row>
    <row r="81" spans="2:6" x14ac:dyDescent="0.25">
      <c r="C81" s="21"/>
      <c r="D81" s="21"/>
      <c r="E81" s="21"/>
      <c r="F81" s="21"/>
    </row>
    <row r="82" spans="2:6" x14ac:dyDescent="0.25">
      <c r="C82" s="21"/>
      <c r="D82" s="21"/>
      <c r="E82" s="21"/>
      <c r="F82" s="21"/>
    </row>
    <row r="83" spans="2:6" ht="21" customHeight="1" x14ac:dyDescent="0.25">
      <c r="C83" s="21"/>
      <c r="D83" s="21"/>
      <c r="E83" s="21"/>
      <c r="F83" s="21"/>
    </row>
    <row r="84" spans="2:6" ht="15" customHeight="1" x14ac:dyDescent="0.25">
      <c r="C84" s="21"/>
      <c r="D84" s="21"/>
      <c r="E84" s="21"/>
      <c r="F84" s="21"/>
    </row>
    <row r="85" spans="2:6" ht="15.75" customHeight="1" x14ac:dyDescent="0.25">
      <c r="B85" s="20"/>
      <c r="C85" s="22"/>
      <c r="D85" s="22"/>
      <c r="F85" s="22"/>
    </row>
  </sheetData>
  <mergeCells count="46">
    <mergeCell ref="A1:L1"/>
    <mergeCell ref="C4:L4"/>
    <mergeCell ref="K23:K28"/>
    <mergeCell ref="K16:K22"/>
    <mergeCell ref="K29:K33"/>
    <mergeCell ref="A6:B6"/>
    <mergeCell ref="H6:H15"/>
    <mergeCell ref="G6:G15"/>
    <mergeCell ref="I23:I28"/>
    <mergeCell ref="I6:I15"/>
    <mergeCell ref="J56:J58"/>
    <mergeCell ref="G45:G48"/>
    <mergeCell ref="H45:H48"/>
    <mergeCell ref="I45:I48"/>
    <mergeCell ref="G40:G44"/>
    <mergeCell ref="I40:I44"/>
    <mergeCell ref="H40:H44"/>
    <mergeCell ref="J40:J44"/>
    <mergeCell ref="J45:J48"/>
    <mergeCell ref="G56:H58"/>
    <mergeCell ref="I56:I58"/>
    <mergeCell ref="J49:J54"/>
    <mergeCell ref="G49:G54"/>
    <mergeCell ref="I49:I54"/>
    <mergeCell ref="H49:H54"/>
    <mergeCell ref="M6:M15"/>
    <mergeCell ref="K6:K15"/>
    <mergeCell ref="K40:K44"/>
    <mergeCell ref="K45:K48"/>
    <mergeCell ref="J6:J15"/>
    <mergeCell ref="K34:K39"/>
    <mergeCell ref="H23:H28"/>
    <mergeCell ref="H29:H33"/>
    <mergeCell ref="I29:I33"/>
    <mergeCell ref="J16:J22"/>
    <mergeCell ref="J23:J28"/>
    <mergeCell ref="J29:J33"/>
    <mergeCell ref="J34:J39"/>
    <mergeCell ref="H34:H39"/>
    <mergeCell ref="G23:G28"/>
    <mergeCell ref="I16:I22"/>
    <mergeCell ref="H16:H22"/>
    <mergeCell ref="G16:G22"/>
    <mergeCell ref="I34:I39"/>
    <mergeCell ref="G29:G33"/>
    <mergeCell ref="G34:G39"/>
  </mergeCells>
  <pageMargins left="0.7" right="0.7" top="0.78740157499999996" bottom="0.78740157499999996" header="0.3" footer="0.3"/>
  <pageSetup paperSize="9" scale="28" orientation="landscape" r:id="rId1"/>
  <extLst>
    <ext xmlns:x14="http://schemas.microsoft.com/office/spreadsheetml/2009/9/main" uri="{CCE6A557-97BC-4b89-ADB6-D9C93CAAB3DF}">
      <x14:dataValidations xmlns:xm="http://schemas.microsoft.com/office/excel/2006/main" count="34">
        <x14:dataValidation type="list" allowBlank="1" showInputMessage="1" showErrorMessage="1" xr:uid="{8AA20FE3-EDD5-4293-AD95-F992F2361EED}">
          <x14:formula1>
            <xm:f>'...'!$B$2:$B$11</xm:f>
          </x14:formula1>
          <xm:sqref>G45 G6 G16 G23 G29 G34 G40 C24:C27 C30:C32 C7:C14 C46:C47 C17:C21 C35:C38 C41:C43</xm:sqref>
        </x14:dataValidation>
        <x14:dataValidation type="list" allowBlank="1" showInputMessage="1" showErrorMessage="1" xr:uid="{E3575584-BAE6-4D18-AD32-E01684A14C6D}">
          <x14:formula1>
            <xm:f>'...'!$D$2:$D$5</xm:f>
          </x14:formula1>
          <xm:sqref>D8</xm:sqref>
        </x14:dataValidation>
        <x14:dataValidation type="list" allowBlank="1" showInputMessage="1" showErrorMessage="1" xr:uid="{58752F1A-DEA2-4B56-94CD-D914C702EB6C}">
          <x14:formula1>
            <xm:f>'...'!$D$8:$D$11</xm:f>
          </x14:formula1>
          <xm:sqref>D7</xm:sqref>
        </x14:dataValidation>
        <x14:dataValidation type="list" allowBlank="1" showInputMessage="1" showErrorMessage="1" xr:uid="{C52D9B08-EA1E-4646-8C66-F396D6CD1DC6}">
          <x14:formula1>
            <xm:f>'...'!$D$14:$D$17</xm:f>
          </x14:formula1>
          <xm:sqref>D9</xm:sqref>
        </x14:dataValidation>
        <x14:dataValidation type="list" allowBlank="1" showInputMessage="1" showErrorMessage="1" xr:uid="{F40C3876-00C0-416D-836F-B590DF048A88}">
          <x14:formula1>
            <xm:f>'...'!$D$20:$D$23</xm:f>
          </x14:formula1>
          <xm:sqref>D10</xm:sqref>
        </x14:dataValidation>
        <x14:dataValidation type="list" allowBlank="1" showInputMessage="1" showErrorMessage="1" xr:uid="{F326B33F-DD2E-4353-885E-45443C4F6A52}">
          <x14:formula1>
            <xm:f>'...'!$D$26:$D$29</xm:f>
          </x14:formula1>
          <xm:sqref>D11</xm:sqref>
        </x14:dataValidation>
        <x14:dataValidation type="list" allowBlank="1" showInputMessage="1" showErrorMessage="1" xr:uid="{8BB44384-E4C7-4CAE-B583-A077803CDB86}">
          <x14:formula1>
            <xm:f>'...'!$D$32:$D$35</xm:f>
          </x14:formula1>
          <xm:sqref>D12</xm:sqref>
        </x14:dataValidation>
        <x14:dataValidation type="list" allowBlank="1" showInputMessage="1" showErrorMessage="1" xr:uid="{7C6DA584-4FC0-4794-B8C0-BC7E12F4E985}">
          <x14:formula1>
            <xm:f>'...'!$D$38:$D$41</xm:f>
          </x14:formula1>
          <xm:sqref>D13</xm:sqref>
        </x14:dataValidation>
        <x14:dataValidation type="list" allowBlank="1" showInputMessage="1" showErrorMessage="1" xr:uid="{AC7C1887-EBB8-4542-8CB8-20FB50D1AAB6}">
          <x14:formula1>
            <xm:f>'...'!$D$50:$D$53</xm:f>
          </x14:formula1>
          <xm:sqref>D18</xm:sqref>
        </x14:dataValidation>
        <x14:dataValidation type="list" allowBlank="1" showInputMessage="1" showErrorMessage="1" xr:uid="{06AA7276-A75B-46BB-A35D-CEC0E057DEC4}">
          <x14:formula1>
            <xm:f>'...'!$D$62:$D$65</xm:f>
          </x14:formula1>
          <xm:sqref>D20</xm:sqref>
        </x14:dataValidation>
        <x14:dataValidation type="list" allowBlank="1" showInputMessage="1" showErrorMessage="1" xr:uid="{B8683F23-2EF1-467A-8248-7509B375E144}">
          <x14:formula1>
            <xm:f>'...'!$D$87:$D$90</xm:f>
          </x14:formula1>
          <xm:sqref>D26</xm:sqref>
        </x14:dataValidation>
        <x14:dataValidation type="list" allowBlank="1" showInputMessage="1" showErrorMessage="1" xr:uid="{097981CA-39C1-49F5-BDF1-A561F6BD84AA}">
          <x14:formula1>
            <xm:f>'...'!$D$81:$D$84</xm:f>
          </x14:formula1>
          <xm:sqref>D25</xm:sqref>
        </x14:dataValidation>
        <x14:dataValidation type="list" allowBlank="1" showInputMessage="1" showErrorMessage="1" xr:uid="{610666D3-069C-4004-9300-73B6897F7E74}">
          <x14:formula1>
            <xm:f>'...'!$D$93:$D$96</xm:f>
          </x14:formula1>
          <xm:sqref>D27</xm:sqref>
        </x14:dataValidation>
        <x14:dataValidation type="list" allowBlank="1" showInputMessage="1" showErrorMessage="1" xr:uid="{CE6EF17E-6848-4A18-BC6B-AB702EA02F9A}">
          <x14:formula1>
            <xm:f>'...'!$D$99:$D$102</xm:f>
          </x14:formula1>
          <xm:sqref>D30</xm:sqref>
        </x14:dataValidation>
        <x14:dataValidation type="list" allowBlank="1" showInputMessage="1" showErrorMessage="1" xr:uid="{D09D28AA-8E36-4E8D-A70C-BA248607C43F}">
          <x14:formula1>
            <xm:f>'...'!$D$111:$D$114</xm:f>
          </x14:formula1>
          <xm:sqref>D32</xm:sqref>
        </x14:dataValidation>
        <x14:dataValidation type="list" allowBlank="1" showInputMessage="1" showErrorMessage="1" xr:uid="{3C6D5E24-6B8F-4F66-870C-F68220EE2A12}">
          <x14:formula1>
            <xm:f>'...'!$D$123:$D$126</xm:f>
          </x14:formula1>
          <xm:sqref>D36</xm:sqref>
        </x14:dataValidation>
        <x14:dataValidation type="list" allowBlank="1" showInputMessage="1" showErrorMessage="1" xr:uid="{CFAECCB3-CBEE-4065-B333-4C3A7ADD2AB3}">
          <x14:formula1>
            <xm:f>'...'!$D$129:$D$132</xm:f>
          </x14:formula1>
          <xm:sqref>D37</xm:sqref>
        </x14:dataValidation>
        <x14:dataValidation type="list" allowBlank="1" showInputMessage="1" showErrorMessage="1" xr:uid="{CB0EF339-382D-4B3B-A962-C193CB38C7AC}">
          <x14:formula1>
            <xm:f>'...'!$D$135:$D$138</xm:f>
          </x14:formula1>
          <xm:sqref>D38</xm:sqref>
        </x14:dataValidation>
        <x14:dataValidation type="list" allowBlank="1" showInputMessage="1" showErrorMessage="1" xr:uid="{2A6E0FA4-2BC5-40C3-AC3A-805CF56F1178}">
          <x14:formula1>
            <xm:f>'...'!$D$141:$D$144</xm:f>
          </x14:formula1>
          <xm:sqref>D41</xm:sqref>
        </x14:dataValidation>
        <x14:dataValidation type="list" allowBlank="1" showInputMessage="1" showErrorMessage="1" xr:uid="{450D82A9-A113-4BE9-9D32-B1C6D3D7FCDC}">
          <x14:formula1>
            <xm:f>'...'!$D$147:$D$150</xm:f>
          </x14:formula1>
          <xm:sqref>D42</xm:sqref>
        </x14:dataValidation>
        <x14:dataValidation type="list" allowBlank="1" showInputMessage="1" showErrorMessage="1" xr:uid="{86F79677-04AC-461A-B52C-557AA95CD60E}">
          <x14:formula1>
            <xm:f>'...'!$D$153:$D$156</xm:f>
          </x14:formula1>
          <xm:sqref>D43</xm:sqref>
        </x14:dataValidation>
        <x14:dataValidation type="list" allowBlank="1" showInputMessage="1" showErrorMessage="1" xr:uid="{CBD51E76-DE35-4737-BE9E-B9A241625415}">
          <x14:formula1>
            <xm:f>'...'!$D$159:$D$162</xm:f>
          </x14:formula1>
          <xm:sqref>D46</xm:sqref>
        </x14:dataValidation>
        <x14:dataValidation type="list" allowBlank="1" showInputMessage="1" showErrorMessage="1" xr:uid="{DF88B392-C494-4D11-97A1-333D078BB90F}">
          <x14:formula1>
            <xm:f>'...'!$D$165:$D$168</xm:f>
          </x14:formula1>
          <xm:sqref>D47</xm:sqref>
        </x14:dataValidation>
        <x14:dataValidation type="list" allowBlank="1" showInputMessage="1" showErrorMessage="1" xr:uid="{5A04A358-075C-4E5E-B414-CA373D4B279B}">
          <x14:formula1>
            <xm:f>'...'!$A$50:$A$54</xm:f>
          </x14:formula1>
          <xm:sqref>D14</xm:sqref>
        </x14:dataValidation>
        <x14:dataValidation type="list" allowBlank="1" showInputMessage="1" showErrorMessage="1" xr:uid="{81B34F27-C235-49D6-9220-7BADA7BA7741}">
          <x14:formula1>
            <xm:f>'...'!$D$44:$D$47</xm:f>
          </x14:formula1>
          <xm:sqref>D17</xm:sqref>
        </x14:dataValidation>
        <x14:dataValidation type="list" allowBlank="1" showInputMessage="1" showErrorMessage="1" xr:uid="{C10A0BC8-A8A7-4CF7-8C6D-96E6941FB2DF}">
          <x14:formula1>
            <xm:f>'...'!$D$56:$D$59</xm:f>
          </x14:formula1>
          <xm:sqref>D19</xm:sqref>
        </x14:dataValidation>
        <x14:dataValidation type="list" allowBlank="1" showInputMessage="1" showErrorMessage="1" xr:uid="{A820C869-5538-4774-83D4-3EA797889588}">
          <x14:formula1>
            <xm:f>'...'!$D$75:$D$78</xm:f>
          </x14:formula1>
          <xm:sqref>D24</xm:sqref>
        </x14:dataValidation>
        <x14:dataValidation type="list" allowBlank="1" showInputMessage="1" showErrorMessage="1" xr:uid="{FA563F18-C808-4A8B-A9A9-6595BB7555C2}">
          <x14:formula1>
            <xm:f>'...'!$D$105:$D$108</xm:f>
          </x14:formula1>
          <xm:sqref>D31</xm:sqref>
        </x14:dataValidation>
        <x14:dataValidation type="list" allowBlank="1" showInputMessage="1" showErrorMessage="1" xr:uid="{521BAE15-28AD-4110-A217-0B88B2232EA0}">
          <x14:formula1>
            <xm:f>'...'!$D$117:$D$120</xm:f>
          </x14:formula1>
          <xm:sqref>D35</xm:sqref>
        </x14:dataValidation>
        <x14:dataValidation type="list" allowBlank="1" showInputMessage="1" showErrorMessage="1" xr:uid="{17AF2C95-8B59-4E0C-AE2E-D28BE47A0D6E}">
          <x14:formula1>
            <xm:f>'...'!$D$69:$D$71</xm:f>
          </x14:formula1>
          <xm:sqref>D21</xm:sqref>
        </x14:dataValidation>
        <x14:dataValidation type="list" allowBlank="1" showInputMessage="1" showErrorMessage="1" xr:uid="{2490BF1A-06A9-4C98-95BA-8B183D74F2F5}">
          <x14:formula1>
            <xm:f>'...'!$D$172:$D$175</xm:f>
          </x14:formula1>
          <xm:sqref>D50</xm:sqref>
        </x14:dataValidation>
        <x14:dataValidation type="list" allowBlank="1" showInputMessage="1" showErrorMessage="1" xr:uid="{C41E5A3C-01DB-4919-ADF3-FC4D6E9CFD6A}">
          <x14:formula1>
            <xm:f>'...'!$D$178:$D$181</xm:f>
          </x14:formula1>
          <xm:sqref>D51</xm:sqref>
        </x14:dataValidation>
        <x14:dataValidation type="list" allowBlank="1" showInputMessage="1" showErrorMessage="1" xr:uid="{24C20B2A-FF89-4365-896D-00AFF94848DC}">
          <x14:formula1>
            <xm:f>'...'!$D$184:$D$187</xm:f>
          </x14:formula1>
          <xm:sqref>D52</xm:sqref>
        </x14:dataValidation>
        <x14:dataValidation type="list" allowBlank="1" showInputMessage="1" showErrorMessage="1" xr:uid="{EEE828EF-E86E-4E01-9F7E-E6373675F673}">
          <x14:formula1>
            <xm:f>'...'!$D$190:$D$194</xm:f>
          </x14:formula1>
          <xm:sqref>D53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C8EF1B-F9ED-4F07-A140-E968E684280D}">
  <dimension ref="A1:N32"/>
  <sheetViews>
    <sheetView topLeftCell="A10" workbookViewId="0">
      <selection activeCell="M12" sqref="M12"/>
    </sheetView>
  </sheetViews>
  <sheetFormatPr baseColWidth="10" defaultColWidth="11.42578125" defaultRowHeight="15" customHeight="1" x14ac:dyDescent="0.25"/>
  <cols>
    <col min="2" max="2" width="69.28515625" customWidth="1"/>
    <col min="4" max="4" width="11.5703125" customWidth="1"/>
    <col min="5" max="6" width="16.42578125" customWidth="1"/>
    <col min="7" max="7" width="34.42578125" customWidth="1"/>
  </cols>
  <sheetData>
    <row r="1" spans="1:14" ht="31.5" x14ac:dyDescent="0.5">
      <c r="A1" s="151" t="s">
        <v>75</v>
      </c>
      <c r="B1" s="151"/>
      <c r="C1" s="151"/>
      <c r="D1" s="151"/>
      <c r="E1" s="151"/>
      <c r="F1" s="151"/>
      <c r="G1" s="151"/>
      <c r="H1" s="48"/>
      <c r="I1" s="48"/>
      <c r="J1" s="48"/>
      <c r="K1" s="48"/>
      <c r="L1" s="48"/>
      <c r="M1" s="48"/>
      <c r="N1" s="48"/>
    </row>
    <row r="3" spans="1:14" x14ac:dyDescent="0.25">
      <c r="A3" s="152" t="s">
        <v>76</v>
      </c>
      <c r="B3" s="152" t="s">
        <v>77</v>
      </c>
      <c r="C3" s="154" t="s">
        <v>78</v>
      </c>
      <c r="D3" s="155"/>
      <c r="E3" s="156" t="s">
        <v>79</v>
      </c>
      <c r="F3" s="160" t="s">
        <v>80</v>
      </c>
      <c r="G3" s="158" t="s">
        <v>81</v>
      </c>
    </row>
    <row r="4" spans="1:14" x14ac:dyDescent="0.25">
      <c r="A4" s="153"/>
      <c r="B4" s="153"/>
      <c r="C4" s="51" t="s">
        <v>82</v>
      </c>
      <c r="D4" s="52" t="s">
        <v>83</v>
      </c>
      <c r="E4" s="157"/>
      <c r="F4" s="161"/>
      <c r="G4" s="159"/>
    </row>
    <row r="5" spans="1:14" x14ac:dyDescent="0.25">
      <c r="A5" s="142" t="s">
        <v>84</v>
      </c>
      <c r="B5" s="53" t="s">
        <v>85</v>
      </c>
      <c r="C5" s="53"/>
      <c r="D5" s="53"/>
      <c r="E5" s="53"/>
      <c r="F5" s="72"/>
      <c r="G5" s="54"/>
    </row>
    <row r="6" spans="1:14" x14ac:dyDescent="0.25">
      <c r="A6" s="143"/>
      <c r="B6" s="49" t="s">
        <v>86</v>
      </c>
      <c r="C6" s="49"/>
      <c r="D6" s="49"/>
      <c r="E6" s="49"/>
      <c r="F6" s="69"/>
      <c r="G6" s="55"/>
    </row>
    <row r="7" spans="1:14" x14ac:dyDescent="0.25">
      <c r="A7" s="143"/>
      <c r="B7" s="49" t="s">
        <v>87</v>
      </c>
      <c r="C7" s="49"/>
      <c r="D7" s="49"/>
      <c r="E7" s="49"/>
      <c r="F7" s="69"/>
      <c r="G7" s="55"/>
    </row>
    <row r="8" spans="1:14" x14ac:dyDescent="0.25">
      <c r="A8" s="143"/>
      <c r="B8" s="49" t="s">
        <v>88</v>
      </c>
      <c r="C8" s="49"/>
      <c r="D8" s="49"/>
      <c r="E8" s="49"/>
      <c r="F8" s="69"/>
      <c r="G8" s="55"/>
    </row>
    <row r="9" spans="1:14" x14ac:dyDescent="0.25">
      <c r="A9" s="143"/>
      <c r="B9" s="49" t="s">
        <v>89</v>
      </c>
      <c r="C9" s="49"/>
      <c r="D9" s="49"/>
      <c r="E9" s="49"/>
      <c r="F9" s="69"/>
      <c r="G9" s="55"/>
    </row>
    <row r="10" spans="1:14" x14ac:dyDescent="0.25">
      <c r="A10" s="143"/>
      <c r="B10" s="49" t="s">
        <v>90</v>
      </c>
      <c r="C10" s="49"/>
      <c r="D10" s="49"/>
      <c r="E10" s="49"/>
      <c r="F10" s="69"/>
      <c r="G10" s="55"/>
    </row>
    <row r="11" spans="1:14" x14ac:dyDescent="0.25">
      <c r="A11" s="144"/>
      <c r="B11" s="57" t="s">
        <v>91</v>
      </c>
      <c r="C11" s="57"/>
      <c r="D11" s="57"/>
      <c r="E11" s="57"/>
      <c r="F11" s="70"/>
      <c r="G11" s="58"/>
    </row>
    <row r="12" spans="1:14" x14ac:dyDescent="0.25">
      <c r="A12" s="145" t="s">
        <v>92</v>
      </c>
      <c r="B12" s="53" t="s">
        <v>93</v>
      </c>
      <c r="C12" s="53"/>
      <c r="D12" s="53"/>
      <c r="E12" s="53"/>
      <c r="F12" s="68"/>
      <c r="G12" s="54"/>
    </row>
    <row r="13" spans="1:14" x14ac:dyDescent="0.25">
      <c r="A13" s="146"/>
      <c r="B13" s="49" t="s">
        <v>94</v>
      </c>
      <c r="C13" s="49"/>
      <c r="D13" s="49"/>
      <c r="E13" s="49"/>
      <c r="F13" s="69"/>
      <c r="G13" s="55"/>
    </row>
    <row r="14" spans="1:14" x14ac:dyDescent="0.25">
      <c r="A14" s="146"/>
      <c r="B14" s="49" t="s">
        <v>95</v>
      </c>
      <c r="C14" s="49"/>
      <c r="D14" s="49"/>
      <c r="E14" s="49"/>
      <c r="F14" s="69"/>
      <c r="G14" s="55"/>
    </row>
    <row r="15" spans="1:14" x14ac:dyDescent="0.25">
      <c r="A15" s="146"/>
      <c r="B15" s="49" t="s">
        <v>96</v>
      </c>
      <c r="C15" s="49"/>
      <c r="D15" s="49"/>
      <c r="E15" s="49"/>
      <c r="F15" s="69"/>
      <c r="G15" s="55"/>
    </row>
    <row r="16" spans="1:14" x14ac:dyDescent="0.25">
      <c r="A16" s="146"/>
      <c r="B16" s="49" t="s">
        <v>97</v>
      </c>
      <c r="C16" s="49"/>
      <c r="D16" s="49"/>
      <c r="E16" s="49"/>
      <c r="F16" s="69"/>
      <c r="G16" s="55"/>
    </row>
    <row r="17" spans="1:7" x14ac:dyDescent="0.25">
      <c r="A17" s="146"/>
      <c r="B17" s="49" t="s">
        <v>98</v>
      </c>
      <c r="C17" s="49"/>
      <c r="D17" s="49"/>
      <c r="E17" s="49"/>
      <c r="F17" s="69"/>
      <c r="G17" s="55"/>
    </row>
    <row r="18" spans="1:7" x14ac:dyDescent="0.25">
      <c r="A18" s="146"/>
      <c r="B18" s="49" t="s">
        <v>99</v>
      </c>
      <c r="C18" s="49"/>
      <c r="D18" s="49"/>
      <c r="E18" s="49"/>
      <c r="F18" s="69"/>
      <c r="G18" s="55"/>
    </row>
    <row r="19" spans="1:7" x14ac:dyDescent="0.25">
      <c r="A19" s="146"/>
      <c r="B19" s="57" t="s">
        <v>100</v>
      </c>
      <c r="C19" s="57"/>
      <c r="D19" s="57"/>
      <c r="E19" s="57"/>
      <c r="F19" s="70"/>
      <c r="G19" s="58"/>
    </row>
    <row r="20" spans="1:7" x14ac:dyDescent="0.25">
      <c r="A20" s="147">
        <v>5</v>
      </c>
      <c r="B20" s="53" t="s">
        <v>101</v>
      </c>
      <c r="C20" s="53"/>
      <c r="D20" s="53"/>
      <c r="E20" s="53"/>
      <c r="F20" s="68"/>
      <c r="G20" s="54"/>
    </row>
    <row r="21" spans="1:7" x14ac:dyDescent="0.25">
      <c r="A21" s="148"/>
      <c r="B21" s="49" t="s">
        <v>102</v>
      </c>
      <c r="C21" s="49"/>
      <c r="D21" s="49"/>
      <c r="E21" s="49"/>
      <c r="F21" s="69"/>
      <c r="G21" s="55"/>
    </row>
    <row r="22" spans="1:7" x14ac:dyDescent="0.25">
      <c r="A22" s="148"/>
      <c r="B22" s="49" t="s">
        <v>103</v>
      </c>
      <c r="C22" s="49"/>
      <c r="D22" s="49"/>
      <c r="E22" s="49"/>
      <c r="F22" s="69"/>
      <c r="G22" s="55"/>
    </row>
    <row r="23" spans="1:7" x14ac:dyDescent="0.25">
      <c r="A23" s="148"/>
      <c r="B23" s="49" t="s">
        <v>104</v>
      </c>
      <c r="C23" s="49"/>
      <c r="D23" s="49"/>
      <c r="E23" s="49"/>
      <c r="F23" s="69"/>
      <c r="G23" s="55"/>
    </row>
    <row r="24" spans="1:7" x14ac:dyDescent="0.25">
      <c r="A24" s="149"/>
      <c r="B24" s="57" t="s">
        <v>105</v>
      </c>
      <c r="C24" s="57"/>
      <c r="D24" s="57"/>
      <c r="E24" s="57"/>
      <c r="F24" s="70"/>
      <c r="G24" s="58"/>
    </row>
    <row r="25" spans="1:7" x14ac:dyDescent="0.25">
      <c r="A25" s="142" t="s">
        <v>106</v>
      </c>
      <c r="B25" s="53" t="s">
        <v>107</v>
      </c>
      <c r="C25" s="53"/>
      <c r="D25" s="53"/>
      <c r="E25" s="53"/>
      <c r="F25" s="68"/>
      <c r="G25" s="54"/>
    </row>
    <row r="26" spans="1:7" x14ac:dyDescent="0.25">
      <c r="A26" s="143"/>
      <c r="B26" s="49" t="s">
        <v>108</v>
      </c>
      <c r="C26" s="49"/>
      <c r="D26" s="49"/>
      <c r="E26" s="49"/>
      <c r="F26" s="69"/>
      <c r="G26" s="55"/>
    </row>
    <row r="27" spans="1:7" x14ac:dyDescent="0.25">
      <c r="A27" s="144"/>
      <c r="B27" s="57" t="s">
        <v>109</v>
      </c>
      <c r="C27" s="57"/>
      <c r="D27" s="57"/>
      <c r="E27" s="57"/>
      <c r="F27" s="70"/>
      <c r="G27" s="58"/>
    </row>
    <row r="28" spans="1:7" x14ac:dyDescent="0.25">
      <c r="A28" s="147">
        <v>8</v>
      </c>
      <c r="B28" s="53" t="s">
        <v>110</v>
      </c>
      <c r="C28" s="53"/>
      <c r="D28" s="53"/>
      <c r="E28" s="53"/>
      <c r="F28" s="68"/>
      <c r="G28" s="54"/>
    </row>
    <row r="29" spans="1:7" x14ac:dyDescent="0.25">
      <c r="A29" s="148"/>
      <c r="B29" s="49" t="s">
        <v>111</v>
      </c>
      <c r="C29" s="49"/>
      <c r="D29" s="49"/>
      <c r="E29" s="49"/>
      <c r="F29" s="69"/>
      <c r="G29" s="55"/>
    </row>
    <row r="30" spans="1:7" x14ac:dyDescent="0.25">
      <c r="A30" s="148"/>
      <c r="B30" s="49" t="s">
        <v>112</v>
      </c>
      <c r="C30" s="49"/>
      <c r="D30" s="49"/>
      <c r="E30" s="49"/>
      <c r="F30" s="69"/>
      <c r="G30" s="55"/>
    </row>
    <row r="31" spans="1:7" x14ac:dyDescent="0.25">
      <c r="A31" s="148"/>
      <c r="B31" s="49" t="s">
        <v>113</v>
      </c>
      <c r="C31" s="49"/>
      <c r="D31" s="49"/>
      <c r="E31" s="49"/>
      <c r="F31" s="69"/>
      <c r="G31" s="55"/>
    </row>
    <row r="32" spans="1:7" x14ac:dyDescent="0.25">
      <c r="A32" s="150"/>
      <c r="B32" s="56" t="s">
        <v>114</v>
      </c>
      <c r="C32" s="56"/>
      <c r="D32" s="56"/>
      <c r="E32" s="56"/>
      <c r="F32" s="71"/>
      <c r="G32" s="50"/>
    </row>
  </sheetData>
  <mergeCells count="12">
    <mergeCell ref="A1:G1"/>
    <mergeCell ref="A3:A4"/>
    <mergeCell ref="B3:B4"/>
    <mergeCell ref="C3:D3"/>
    <mergeCell ref="E3:E4"/>
    <mergeCell ref="G3:G4"/>
    <mergeCell ref="F3:F4"/>
    <mergeCell ref="A5:A11"/>
    <mergeCell ref="A12:A19"/>
    <mergeCell ref="A20:A24"/>
    <mergeCell ref="A25:A27"/>
    <mergeCell ref="A28:A32"/>
  </mergeCells>
  <pageMargins left="0.7" right="0.7" top="0.78740157499999996" bottom="0.78740157499999996" header="0.3" footer="0.3"/>
  <pageSetup paperSize="9" orientation="portrait" horizontalDpi="4294967293" verticalDpi="4294967293"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DB6EEB-D6C8-486E-9D12-36A845F1A5A5}">
  <dimension ref="A1:M256"/>
  <sheetViews>
    <sheetView topLeftCell="A222" workbookViewId="0">
      <selection activeCell="A237" sqref="A237"/>
    </sheetView>
  </sheetViews>
  <sheetFormatPr baseColWidth="10" defaultColWidth="11.42578125" defaultRowHeight="15" x14ac:dyDescent="0.25"/>
  <cols>
    <col min="2" max="2" width="3.28515625" customWidth="1"/>
    <col min="3" max="3" width="45.85546875" customWidth="1"/>
  </cols>
  <sheetData>
    <row r="1" spans="1:13" ht="31.5" x14ac:dyDescent="0.5">
      <c r="A1" s="151" t="s">
        <v>115</v>
      </c>
      <c r="B1" s="151"/>
      <c r="C1" s="151"/>
      <c r="D1" s="151"/>
      <c r="E1" s="151"/>
      <c r="F1" s="151"/>
      <c r="G1" s="48"/>
      <c r="H1" s="48"/>
      <c r="I1" s="48"/>
      <c r="J1" s="48"/>
      <c r="K1" s="48"/>
      <c r="L1" s="48"/>
      <c r="M1" s="48"/>
    </row>
    <row r="3" spans="1:13" x14ac:dyDescent="0.25">
      <c r="A3" s="60" t="s">
        <v>116</v>
      </c>
      <c r="B3" s="59"/>
      <c r="C3" s="59"/>
      <c r="D3" s="59"/>
      <c r="E3" s="59"/>
      <c r="F3" s="59"/>
    </row>
    <row r="4" spans="1:13" x14ac:dyDescent="0.25">
      <c r="A4" s="19" t="s">
        <v>117</v>
      </c>
    </row>
    <row r="5" spans="1:13" x14ac:dyDescent="0.25">
      <c r="A5" t="s">
        <v>118</v>
      </c>
      <c r="F5" t="s">
        <v>119</v>
      </c>
      <c r="J5" t="s">
        <v>120</v>
      </c>
    </row>
    <row r="6" spans="1:13" x14ac:dyDescent="0.25">
      <c r="A6" t="s">
        <v>121</v>
      </c>
      <c r="D6" t="s">
        <v>122</v>
      </c>
    </row>
    <row r="7" spans="1:13" x14ac:dyDescent="0.25">
      <c r="A7" t="s">
        <v>123</v>
      </c>
    </row>
    <row r="8" spans="1:13" x14ac:dyDescent="0.25">
      <c r="C8" t="s">
        <v>124</v>
      </c>
    </row>
    <row r="9" spans="1:13" x14ac:dyDescent="0.25">
      <c r="C9" t="s">
        <v>125</v>
      </c>
    </row>
    <row r="10" spans="1:13" x14ac:dyDescent="0.25">
      <c r="C10" t="s">
        <v>126</v>
      </c>
    </row>
    <row r="11" spans="1:13" x14ac:dyDescent="0.25">
      <c r="A11" s="19" t="s">
        <v>127</v>
      </c>
    </row>
    <row r="12" spans="1:13" x14ac:dyDescent="0.25">
      <c r="A12" t="s">
        <v>128</v>
      </c>
      <c r="D12" t="s">
        <v>119</v>
      </c>
    </row>
    <row r="13" spans="1:13" x14ac:dyDescent="0.25">
      <c r="A13" t="s">
        <v>129</v>
      </c>
    </row>
    <row r="14" spans="1:13" x14ac:dyDescent="0.25">
      <c r="A14" t="s">
        <v>130</v>
      </c>
    </row>
    <row r="15" spans="1:13" x14ac:dyDescent="0.25">
      <c r="A15" t="s">
        <v>131</v>
      </c>
    </row>
    <row r="16" spans="1:13" x14ac:dyDescent="0.25">
      <c r="A16" t="s">
        <v>132</v>
      </c>
    </row>
    <row r="17" spans="1:3" x14ac:dyDescent="0.25">
      <c r="A17" s="19" t="s">
        <v>133</v>
      </c>
    </row>
    <row r="18" spans="1:3" x14ac:dyDescent="0.25">
      <c r="A18" s="63" t="s">
        <v>134</v>
      </c>
    </row>
    <row r="19" spans="1:3" x14ac:dyDescent="0.25">
      <c r="A19" s="19"/>
      <c r="C19" t="s">
        <v>135</v>
      </c>
    </row>
    <row r="20" spans="1:3" x14ac:dyDescent="0.25">
      <c r="A20" s="19"/>
      <c r="C20" t="s">
        <v>136</v>
      </c>
    </row>
    <row r="21" spans="1:3" x14ac:dyDescent="0.25">
      <c r="A21" s="19"/>
      <c r="C21" s="64" t="s">
        <v>137</v>
      </c>
    </row>
    <row r="22" spans="1:3" ht="30" x14ac:dyDescent="0.25">
      <c r="A22" s="19"/>
      <c r="C22" s="65" t="s">
        <v>138</v>
      </c>
    </row>
    <row r="23" spans="1:3" x14ac:dyDescent="0.25">
      <c r="A23" t="s">
        <v>139</v>
      </c>
    </row>
    <row r="24" spans="1:3" x14ac:dyDescent="0.25">
      <c r="C24" t="s">
        <v>140</v>
      </c>
    </row>
    <row r="25" spans="1:3" x14ac:dyDescent="0.25">
      <c r="C25" t="s">
        <v>141</v>
      </c>
    </row>
    <row r="26" spans="1:3" x14ac:dyDescent="0.25">
      <c r="C26" t="s">
        <v>142</v>
      </c>
    </row>
    <row r="27" spans="1:3" x14ac:dyDescent="0.25">
      <c r="C27" t="s">
        <v>143</v>
      </c>
    </row>
    <row r="28" spans="1:3" x14ac:dyDescent="0.25">
      <c r="A28" t="s">
        <v>144</v>
      </c>
    </row>
    <row r="29" spans="1:3" x14ac:dyDescent="0.25">
      <c r="C29" t="s">
        <v>145</v>
      </c>
    </row>
    <row r="30" spans="1:3" x14ac:dyDescent="0.25">
      <c r="C30" t="s">
        <v>146</v>
      </c>
    </row>
    <row r="31" spans="1:3" x14ac:dyDescent="0.25">
      <c r="C31" t="s">
        <v>147</v>
      </c>
    </row>
    <row r="32" spans="1:3" x14ac:dyDescent="0.25">
      <c r="C32" t="s">
        <v>148</v>
      </c>
    </row>
    <row r="33" spans="1:3" x14ac:dyDescent="0.25">
      <c r="A33" t="s">
        <v>149</v>
      </c>
    </row>
    <row r="34" spans="1:3" x14ac:dyDescent="0.25">
      <c r="C34" t="s">
        <v>150</v>
      </c>
    </row>
    <row r="35" spans="1:3" x14ac:dyDescent="0.25">
      <c r="C35" t="s">
        <v>151</v>
      </c>
    </row>
    <row r="36" spans="1:3" x14ac:dyDescent="0.25">
      <c r="A36" s="19" t="s">
        <v>152</v>
      </c>
    </row>
    <row r="37" spans="1:3" x14ac:dyDescent="0.25">
      <c r="A37" s="63" t="s">
        <v>153</v>
      </c>
    </row>
    <row r="38" spans="1:3" x14ac:dyDescent="0.25">
      <c r="A38" s="19"/>
      <c r="C38" t="s">
        <v>154</v>
      </c>
    </row>
    <row r="39" spans="1:3" x14ac:dyDescent="0.25">
      <c r="A39" s="19"/>
      <c r="C39" t="s">
        <v>155</v>
      </c>
    </row>
    <row r="40" spans="1:3" x14ac:dyDescent="0.25">
      <c r="A40" s="19"/>
      <c r="C40" t="s">
        <v>156</v>
      </c>
    </row>
    <row r="41" spans="1:3" x14ac:dyDescent="0.25">
      <c r="A41" s="19"/>
      <c r="C41" t="s">
        <v>157</v>
      </c>
    </row>
    <row r="42" spans="1:3" x14ac:dyDescent="0.25">
      <c r="A42" s="63" t="s">
        <v>158</v>
      </c>
    </row>
    <row r="43" spans="1:3" x14ac:dyDescent="0.25">
      <c r="A43" s="63"/>
      <c r="C43" t="s">
        <v>159</v>
      </c>
    </row>
    <row r="44" spans="1:3" x14ac:dyDescent="0.25">
      <c r="A44" s="63"/>
      <c r="C44" t="s">
        <v>160</v>
      </c>
    </row>
    <row r="45" spans="1:3" x14ac:dyDescent="0.25">
      <c r="C45" t="s">
        <v>161</v>
      </c>
    </row>
    <row r="46" spans="1:3" x14ac:dyDescent="0.25">
      <c r="A46" t="s">
        <v>162</v>
      </c>
    </row>
    <row r="47" spans="1:3" x14ac:dyDescent="0.25">
      <c r="C47" t="s">
        <v>163</v>
      </c>
    </row>
    <row r="48" spans="1:3" x14ac:dyDescent="0.25">
      <c r="C48" t="s">
        <v>164</v>
      </c>
    </row>
    <row r="49" spans="1:5" x14ac:dyDescent="0.25">
      <c r="C49" t="s">
        <v>165</v>
      </c>
    </row>
    <row r="50" spans="1:5" x14ac:dyDescent="0.25">
      <c r="A50" t="s">
        <v>166</v>
      </c>
    </row>
    <row r="51" spans="1:5" x14ac:dyDescent="0.25">
      <c r="C51" t="s">
        <v>167</v>
      </c>
    </row>
    <row r="52" spans="1:5" x14ac:dyDescent="0.25">
      <c r="C52" t="s">
        <v>168</v>
      </c>
    </row>
    <row r="53" spans="1:5" x14ac:dyDescent="0.25">
      <c r="A53" s="19" t="s">
        <v>169</v>
      </c>
    </row>
    <row r="54" spans="1:5" x14ac:dyDescent="0.25">
      <c r="A54" t="s">
        <v>170</v>
      </c>
      <c r="D54" t="s">
        <v>171</v>
      </c>
    </row>
    <row r="55" spans="1:5" x14ac:dyDescent="0.25">
      <c r="C55" t="s">
        <v>172</v>
      </c>
    </row>
    <row r="56" spans="1:5" x14ac:dyDescent="0.25">
      <c r="C56" t="s">
        <v>173</v>
      </c>
    </row>
    <row r="57" spans="1:5" x14ac:dyDescent="0.25">
      <c r="C57" t="s">
        <v>174</v>
      </c>
    </row>
    <row r="58" spans="1:5" x14ac:dyDescent="0.25">
      <c r="C58" t="s">
        <v>175</v>
      </c>
    </row>
    <row r="60" spans="1:5" x14ac:dyDescent="0.25">
      <c r="A60" t="s">
        <v>176</v>
      </c>
      <c r="E60" t="s">
        <v>177</v>
      </c>
    </row>
    <row r="61" spans="1:5" x14ac:dyDescent="0.25">
      <c r="C61" t="s">
        <v>178</v>
      </c>
    </row>
    <row r="62" spans="1:5" x14ac:dyDescent="0.25">
      <c r="C62" t="s">
        <v>179</v>
      </c>
    </row>
    <row r="63" spans="1:5" x14ac:dyDescent="0.25">
      <c r="C63" t="s">
        <v>180</v>
      </c>
    </row>
    <row r="64" spans="1:5" x14ac:dyDescent="0.25">
      <c r="C64" t="s">
        <v>181</v>
      </c>
    </row>
    <row r="65" spans="1:5" x14ac:dyDescent="0.25">
      <c r="C65" t="s">
        <v>182</v>
      </c>
    </row>
    <row r="66" spans="1:5" x14ac:dyDescent="0.25">
      <c r="C66" t="s">
        <v>183</v>
      </c>
    </row>
    <row r="67" spans="1:5" x14ac:dyDescent="0.25">
      <c r="C67" t="s">
        <v>184</v>
      </c>
    </row>
    <row r="68" spans="1:5" x14ac:dyDescent="0.25">
      <c r="C68" t="s">
        <v>185</v>
      </c>
    </row>
    <row r="70" spans="1:5" x14ac:dyDescent="0.25">
      <c r="A70" s="19" t="s">
        <v>186</v>
      </c>
    </row>
    <row r="71" spans="1:5" x14ac:dyDescent="0.25">
      <c r="A71" t="s">
        <v>187</v>
      </c>
    </row>
    <row r="72" spans="1:5" x14ac:dyDescent="0.25">
      <c r="A72" s="19"/>
      <c r="C72" t="s">
        <v>188</v>
      </c>
    </row>
    <row r="73" spans="1:5" x14ac:dyDescent="0.25">
      <c r="A73" s="19"/>
      <c r="C73" t="s">
        <v>189</v>
      </c>
      <c r="E73" t="s">
        <v>190</v>
      </c>
    </row>
    <row r="74" spans="1:5" x14ac:dyDescent="0.25">
      <c r="A74" s="19"/>
      <c r="C74" t="s">
        <v>191</v>
      </c>
      <c r="E74" t="s">
        <v>192</v>
      </c>
    </row>
    <row r="75" spans="1:5" x14ac:dyDescent="0.25">
      <c r="A75" s="19"/>
      <c r="C75" t="s">
        <v>193</v>
      </c>
      <c r="E75" t="s">
        <v>194</v>
      </c>
    </row>
    <row r="76" spans="1:5" x14ac:dyDescent="0.25">
      <c r="A76" s="19"/>
    </row>
    <row r="77" spans="1:5" x14ac:dyDescent="0.25">
      <c r="A77" t="s">
        <v>195</v>
      </c>
    </row>
    <row r="78" spans="1:5" x14ac:dyDescent="0.25">
      <c r="A78" s="19"/>
      <c r="C78" t="s">
        <v>196</v>
      </c>
    </row>
    <row r="79" spans="1:5" x14ac:dyDescent="0.25">
      <c r="A79" s="19"/>
      <c r="C79" t="s">
        <v>197</v>
      </c>
    </row>
    <row r="80" spans="1:5" x14ac:dyDescent="0.25">
      <c r="A80" s="19"/>
      <c r="C80" t="s">
        <v>198</v>
      </c>
    </row>
    <row r="81" spans="1:6" ht="13.9" customHeight="1" x14ac:dyDescent="0.25">
      <c r="C81" t="s">
        <v>199</v>
      </c>
    </row>
    <row r="82" spans="1:6" ht="13.9" customHeight="1" x14ac:dyDescent="0.25">
      <c r="C82" t="s">
        <v>200</v>
      </c>
    </row>
    <row r="83" spans="1:6" x14ac:dyDescent="0.25">
      <c r="A83" s="60" t="s">
        <v>201</v>
      </c>
      <c r="B83" s="59"/>
      <c r="C83" s="59"/>
      <c r="D83" s="59"/>
      <c r="E83" s="59"/>
      <c r="F83" s="59"/>
    </row>
    <row r="84" spans="1:6" x14ac:dyDescent="0.25">
      <c r="A84" s="19" t="s">
        <v>117</v>
      </c>
    </row>
    <row r="85" spans="1:6" x14ac:dyDescent="0.25">
      <c r="A85" t="s">
        <v>202</v>
      </c>
    </row>
    <row r="86" spans="1:6" x14ac:dyDescent="0.25">
      <c r="C86" t="s">
        <v>203</v>
      </c>
    </row>
    <row r="87" spans="1:6" x14ac:dyDescent="0.25">
      <c r="C87" t="s">
        <v>204</v>
      </c>
    </row>
    <row r="88" spans="1:6" x14ac:dyDescent="0.25">
      <c r="A88" t="s">
        <v>205</v>
      </c>
    </row>
    <row r="89" spans="1:6" x14ac:dyDescent="0.25">
      <c r="C89" t="s">
        <v>203</v>
      </c>
    </row>
    <row r="90" spans="1:6" x14ac:dyDescent="0.25">
      <c r="C90" t="s">
        <v>204</v>
      </c>
    </row>
    <row r="91" spans="1:6" x14ac:dyDescent="0.25">
      <c r="A91" t="s">
        <v>206</v>
      </c>
    </row>
    <row r="92" spans="1:6" x14ac:dyDescent="0.25">
      <c r="A92" s="19"/>
      <c r="C92" t="s">
        <v>203</v>
      </c>
    </row>
    <row r="93" spans="1:6" x14ac:dyDescent="0.25">
      <c r="A93" s="19"/>
      <c r="C93" t="s">
        <v>204</v>
      </c>
    </row>
    <row r="94" spans="1:6" x14ac:dyDescent="0.25">
      <c r="A94" t="s">
        <v>207</v>
      </c>
    </row>
    <row r="95" spans="1:6" x14ac:dyDescent="0.25">
      <c r="C95" t="s">
        <v>208</v>
      </c>
    </row>
    <row r="96" spans="1:6" x14ac:dyDescent="0.25">
      <c r="A96" t="s">
        <v>209</v>
      </c>
    </row>
    <row r="97" spans="1:8" x14ac:dyDescent="0.25">
      <c r="C97" t="s">
        <v>203</v>
      </c>
      <c r="E97" s="66"/>
      <c r="H97" s="66"/>
    </row>
    <row r="98" spans="1:8" x14ac:dyDescent="0.25">
      <c r="C98" t="s">
        <v>204</v>
      </c>
    </row>
    <row r="99" spans="1:8" x14ac:dyDescent="0.25">
      <c r="A99" t="s">
        <v>210</v>
      </c>
    </row>
    <row r="100" spans="1:8" x14ac:dyDescent="0.25">
      <c r="C100" t="s">
        <v>211</v>
      </c>
    </row>
    <row r="101" spans="1:8" x14ac:dyDescent="0.25">
      <c r="C101" t="s">
        <v>204</v>
      </c>
    </row>
    <row r="102" spans="1:8" x14ac:dyDescent="0.25">
      <c r="A102" s="19" t="s">
        <v>127</v>
      </c>
    </row>
    <row r="103" spans="1:8" x14ac:dyDescent="0.25">
      <c r="A103" t="s">
        <v>212</v>
      </c>
    </row>
    <row r="104" spans="1:8" x14ac:dyDescent="0.25">
      <c r="A104" t="s">
        <v>213</v>
      </c>
    </row>
    <row r="105" spans="1:8" x14ac:dyDescent="0.25">
      <c r="A105" t="s">
        <v>214</v>
      </c>
    </row>
    <row r="106" spans="1:8" x14ac:dyDescent="0.25">
      <c r="C106" t="s">
        <v>208</v>
      </c>
    </row>
    <row r="107" spans="1:8" x14ac:dyDescent="0.25">
      <c r="A107" t="s">
        <v>215</v>
      </c>
    </row>
    <row r="108" spans="1:8" x14ac:dyDescent="0.25">
      <c r="C108" t="s">
        <v>203</v>
      </c>
    </row>
    <row r="109" spans="1:8" x14ac:dyDescent="0.25">
      <c r="C109" t="s">
        <v>204</v>
      </c>
    </row>
    <row r="110" spans="1:8" x14ac:dyDescent="0.25">
      <c r="A110" s="19" t="s">
        <v>133</v>
      </c>
    </row>
    <row r="111" spans="1:8" x14ac:dyDescent="0.25">
      <c r="A111" t="s">
        <v>216</v>
      </c>
      <c r="C111" t="s">
        <v>217</v>
      </c>
    </row>
    <row r="112" spans="1:8" x14ac:dyDescent="0.25">
      <c r="A112" s="67"/>
      <c r="C112" t="s">
        <v>218</v>
      </c>
    </row>
    <row r="113" spans="1:3" x14ac:dyDescent="0.25">
      <c r="A113" s="19"/>
      <c r="C113" s="67" t="s">
        <v>219</v>
      </c>
    </row>
    <row r="114" spans="1:3" x14ac:dyDescent="0.25">
      <c r="A114" s="67"/>
      <c r="C114" s="67" t="s">
        <v>220</v>
      </c>
    </row>
    <row r="115" spans="1:3" x14ac:dyDescent="0.25">
      <c r="A115" s="19"/>
      <c r="C115" t="s">
        <v>221</v>
      </c>
    </row>
    <row r="116" spans="1:3" x14ac:dyDescent="0.25">
      <c r="A116" s="67"/>
      <c r="C116" t="s">
        <v>222</v>
      </c>
    </row>
    <row r="117" spans="1:3" x14ac:dyDescent="0.25">
      <c r="C117" t="s">
        <v>223</v>
      </c>
    </row>
    <row r="119" spans="1:3" x14ac:dyDescent="0.25">
      <c r="A119" s="19" t="s">
        <v>152</v>
      </c>
    </row>
    <row r="120" spans="1:3" x14ac:dyDescent="0.25">
      <c r="A120" t="s">
        <v>216</v>
      </c>
    </row>
    <row r="121" spans="1:3" x14ac:dyDescent="0.25">
      <c r="A121" s="19"/>
      <c r="C121" t="s">
        <v>224</v>
      </c>
    </row>
    <row r="122" spans="1:3" x14ac:dyDescent="0.25">
      <c r="A122" s="19"/>
      <c r="C122" t="s">
        <v>225</v>
      </c>
    </row>
    <row r="123" spans="1:3" x14ac:dyDescent="0.25">
      <c r="A123" s="19"/>
      <c r="C123" t="s">
        <v>226</v>
      </c>
    </row>
    <row r="124" spans="1:3" x14ac:dyDescent="0.25">
      <c r="C124" t="s">
        <v>227</v>
      </c>
    </row>
    <row r="125" spans="1:3" x14ac:dyDescent="0.25">
      <c r="A125" s="19" t="s">
        <v>169</v>
      </c>
    </row>
    <row r="126" spans="1:3" x14ac:dyDescent="0.25">
      <c r="A126" t="s">
        <v>228</v>
      </c>
    </row>
    <row r="127" spans="1:3" x14ac:dyDescent="0.25">
      <c r="A127" s="19"/>
      <c r="C127" t="s">
        <v>208</v>
      </c>
    </row>
    <row r="128" spans="1:3" x14ac:dyDescent="0.25">
      <c r="A128" s="19"/>
    </row>
    <row r="129" spans="1:3" x14ac:dyDescent="0.25">
      <c r="A129" t="s">
        <v>229</v>
      </c>
    </row>
    <row r="130" spans="1:3" x14ac:dyDescent="0.25">
      <c r="A130" s="19"/>
      <c r="C130" t="s">
        <v>230</v>
      </c>
    </row>
    <row r="131" spans="1:3" x14ac:dyDescent="0.25">
      <c r="A131" s="19"/>
      <c r="C131" t="s">
        <v>231</v>
      </c>
    </row>
    <row r="132" spans="1:3" x14ac:dyDescent="0.25">
      <c r="A132" s="19"/>
      <c r="C132" t="s">
        <v>232</v>
      </c>
    </row>
    <row r="133" spans="1:3" x14ac:dyDescent="0.25">
      <c r="A133" s="19"/>
      <c r="C133" t="s">
        <v>233</v>
      </c>
    </row>
    <row r="134" spans="1:3" x14ac:dyDescent="0.25">
      <c r="A134" s="19"/>
      <c r="C134" t="s">
        <v>234</v>
      </c>
    </row>
    <row r="137" spans="1:3" x14ac:dyDescent="0.25">
      <c r="A137" s="19" t="s">
        <v>186</v>
      </c>
    </row>
    <row r="138" spans="1:3" x14ac:dyDescent="0.25">
      <c r="A138" t="s">
        <v>235</v>
      </c>
    </row>
    <row r="139" spans="1:3" x14ac:dyDescent="0.25">
      <c r="C139" t="s">
        <v>236</v>
      </c>
    </row>
    <row r="140" spans="1:3" x14ac:dyDescent="0.25">
      <c r="C140" t="s">
        <v>237</v>
      </c>
    </row>
    <row r="141" spans="1:3" x14ac:dyDescent="0.25">
      <c r="C141" t="s">
        <v>238</v>
      </c>
    </row>
    <row r="142" spans="1:3" x14ac:dyDescent="0.25">
      <c r="C142" t="s">
        <v>239</v>
      </c>
    </row>
    <row r="143" spans="1:3" x14ac:dyDescent="0.25">
      <c r="C143" t="s">
        <v>240</v>
      </c>
    </row>
    <row r="144" spans="1:3" x14ac:dyDescent="0.25">
      <c r="C144" t="s">
        <v>241</v>
      </c>
    </row>
    <row r="145" spans="1:6" x14ac:dyDescent="0.25">
      <c r="A145" s="19"/>
    </row>
    <row r="146" spans="1:6" x14ac:dyDescent="0.25">
      <c r="A146" t="s">
        <v>242</v>
      </c>
    </row>
    <row r="147" spans="1:6" x14ac:dyDescent="0.25">
      <c r="C147" t="s">
        <v>82</v>
      </c>
    </row>
    <row r="148" spans="1:6" x14ac:dyDescent="0.25">
      <c r="C148" t="s">
        <v>83</v>
      </c>
    </row>
    <row r="149" spans="1:6" x14ac:dyDescent="0.25">
      <c r="A149" s="60" t="s">
        <v>243</v>
      </c>
      <c r="B149" s="59"/>
      <c r="C149" s="59"/>
      <c r="D149" s="59"/>
      <c r="E149" s="59"/>
      <c r="F149" s="59"/>
    </row>
    <row r="150" spans="1:6" x14ac:dyDescent="0.25">
      <c r="A150" s="19" t="s">
        <v>117</v>
      </c>
    </row>
    <row r="151" spans="1:6" x14ac:dyDescent="0.25">
      <c r="A151" t="s">
        <v>244</v>
      </c>
    </row>
    <row r="152" spans="1:6" x14ac:dyDescent="0.25">
      <c r="C152" t="s">
        <v>245</v>
      </c>
    </row>
    <row r="153" spans="1:6" x14ac:dyDescent="0.25">
      <c r="C153" t="s">
        <v>246</v>
      </c>
    </row>
    <row r="154" spans="1:6" x14ac:dyDescent="0.25">
      <c r="C154" t="s">
        <v>247</v>
      </c>
    </row>
    <row r="155" spans="1:6" x14ac:dyDescent="0.25">
      <c r="C155" t="s">
        <v>248</v>
      </c>
    </row>
    <row r="156" spans="1:6" x14ac:dyDescent="0.25">
      <c r="C156" t="s">
        <v>249</v>
      </c>
    </row>
    <row r="157" spans="1:6" x14ac:dyDescent="0.25">
      <c r="C157" t="s">
        <v>250</v>
      </c>
    </row>
    <row r="158" spans="1:6" x14ac:dyDescent="0.25">
      <c r="C158" t="s">
        <v>251</v>
      </c>
    </row>
    <row r="159" spans="1:6" x14ac:dyDescent="0.25">
      <c r="A159" t="s">
        <v>252</v>
      </c>
    </row>
    <row r="160" spans="1:6" x14ac:dyDescent="0.25">
      <c r="C160" t="s">
        <v>253</v>
      </c>
    </row>
    <row r="161" spans="1:3" x14ac:dyDescent="0.25">
      <c r="C161" t="s">
        <v>254</v>
      </c>
    </row>
    <row r="162" spans="1:3" x14ac:dyDescent="0.25">
      <c r="C162" t="s">
        <v>255</v>
      </c>
    </row>
    <row r="163" spans="1:3" x14ac:dyDescent="0.25">
      <c r="C163" t="s">
        <v>256</v>
      </c>
    </row>
    <row r="164" spans="1:3" x14ac:dyDescent="0.25">
      <c r="C164" t="s">
        <v>257</v>
      </c>
    </row>
    <row r="165" spans="1:3" x14ac:dyDescent="0.25">
      <c r="A165" s="19" t="s">
        <v>127</v>
      </c>
    </row>
    <row r="166" spans="1:3" x14ac:dyDescent="0.25">
      <c r="A166" t="s">
        <v>244</v>
      </c>
    </row>
    <row r="167" spans="1:3" x14ac:dyDescent="0.25">
      <c r="C167" t="s">
        <v>258</v>
      </c>
    </row>
    <row r="168" spans="1:3" x14ac:dyDescent="0.25">
      <c r="C168" t="s">
        <v>259</v>
      </c>
    </row>
    <row r="169" spans="1:3" x14ac:dyDescent="0.25">
      <c r="C169" t="s">
        <v>260</v>
      </c>
    </row>
    <row r="170" spans="1:3" x14ac:dyDescent="0.25">
      <c r="C170" t="s">
        <v>261</v>
      </c>
    </row>
    <row r="171" spans="1:3" x14ac:dyDescent="0.25">
      <c r="C171" t="s">
        <v>262</v>
      </c>
    </row>
    <row r="172" spans="1:3" x14ac:dyDescent="0.25">
      <c r="C172" t="s">
        <v>263</v>
      </c>
    </row>
    <row r="173" spans="1:3" x14ac:dyDescent="0.25">
      <c r="C173" t="s">
        <v>264</v>
      </c>
    </row>
    <row r="174" spans="1:3" x14ac:dyDescent="0.25">
      <c r="A174" s="19" t="s">
        <v>133</v>
      </c>
    </row>
    <row r="175" spans="1:3" x14ac:dyDescent="0.25">
      <c r="A175" t="s">
        <v>265</v>
      </c>
      <c r="C175" t="s">
        <v>266</v>
      </c>
    </row>
    <row r="176" spans="1:3" x14ac:dyDescent="0.25">
      <c r="A176" s="19"/>
      <c r="C176" t="s">
        <v>267</v>
      </c>
    </row>
    <row r="177" spans="1:3" x14ac:dyDescent="0.25">
      <c r="C177" t="s">
        <v>268</v>
      </c>
    </row>
    <row r="179" spans="1:3" x14ac:dyDescent="0.25">
      <c r="A179" t="s">
        <v>269</v>
      </c>
    </row>
    <row r="180" spans="1:3" x14ac:dyDescent="0.25">
      <c r="A180" t="s">
        <v>270</v>
      </c>
    </row>
    <row r="181" spans="1:3" x14ac:dyDescent="0.25">
      <c r="A181" s="19" t="s">
        <v>152</v>
      </c>
    </row>
    <row r="182" spans="1:3" x14ac:dyDescent="0.25">
      <c r="A182" s="67" t="s">
        <v>271</v>
      </c>
    </row>
    <row r="183" spans="1:3" x14ac:dyDescent="0.25">
      <c r="A183" s="67" t="s">
        <v>272</v>
      </c>
    </row>
    <row r="184" spans="1:3" x14ac:dyDescent="0.25">
      <c r="A184" t="s">
        <v>273</v>
      </c>
    </row>
    <row r="185" spans="1:3" x14ac:dyDescent="0.25">
      <c r="A185" s="19" t="s">
        <v>169</v>
      </c>
    </row>
    <row r="186" spans="1:3" x14ac:dyDescent="0.25">
      <c r="A186" t="s">
        <v>274</v>
      </c>
      <c r="C186" t="s">
        <v>275</v>
      </c>
    </row>
    <row r="187" spans="1:3" x14ac:dyDescent="0.25">
      <c r="A187" s="19"/>
      <c r="C187" t="s">
        <v>276</v>
      </c>
    </row>
    <row r="188" spans="1:3" x14ac:dyDescent="0.25">
      <c r="A188" s="19"/>
      <c r="C188" t="s">
        <v>277</v>
      </c>
    </row>
    <row r="189" spans="1:3" x14ac:dyDescent="0.25">
      <c r="A189" s="19"/>
      <c r="C189" t="s">
        <v>278</v>
      </c>
    </row>
    <row r="190" spans="1:3" x14ac:dyDescent="0.25">
      <c r="A190" s="19"/>
      <c r="C190" t="s">
        <v>279</v>
      </c>
    </row>
    <row r="191" spans="1:3" x14ac:dyDescent="0.25">
      <c r="A191" s="19"/>
    </row>
    <row r="192" spans="1:3" x14ac:dyDescent="0.25">
      <c r="A192" s="19"/>
    </row>
    <row r="193" spans="1:6" x14ac:dyDescent="0.25">
      <c r="A193" t="s">
        <v>280</v>
      </c>
      <c r="C193" t="s">
        <v>281</v>
      </c>
      <c r="D193" t="s">
        <v>282</v>
      </c>
    </row>
    <row r="194" spans="1:6" x14ac:dyDescent="0.25">
      <c r="A194" s="19"/>
      <c r="C194" t="s">
        <v>283</v>
      </c>
      <c r="D194" t="s">
        <v>282</v>
      </c>
    </row>
    <row r="195" spans="1:6" x14ac:dyDescent="0.25">
      <c r="A195" s="19"/>
      <c r="C195" t="s">
        <v>284</v>
      </c>
      <c r="D195" t="s">
        <v>282</v>
      </c>
    </row>
    <row r="196" spans="1:6" x14ac:dyDescent="0.25">
      <c r="A196" s="19"/>
      <c r="C196" t="s">
        <v>285</v>
      </c>
      <c r="D196" t="s">
        <v>282</v>
      </c>
    </row>
    <row r="197" spans="1:6" x14ac:dyDescent="0.25">
      <c r="A197" s="19"/>
      <c r="C197" t="s">
        <v>286</v>
      </c>
      <c r="D197" t="s">
        <v>282</v>
      </c>
    </row>
    <row r="198" spans="1:6" x14ac:dyDescent="0.25">
      <c r="A198" s="19"/>
    </row>
    <row r="200" spans="1:6" x14ac:dyDescent="0.25">
      <c r="A200" s="19" t="s">
        <v>186</v>
      </c>
    </row>
    <row r="201" spans="1:6" x14ac:dyDescent="0.25">
      <c r="A201" t="s">
        <v>287</v>
      </c>
    </row>
    <row r="202" spans="1:6" x14ac:dyDescent="0.25">
      <c r="A202" s="19"/>
      <c r="C202" t="s">
        <v>82</v>
      </c>
    </row>
    <row r="203" spans="1:6" x14ac:dyDescent="0.25">
      <c r="C203" t="s">
        <v>83</v>
      </c>
    </row>
    <row r="204" spans="1:6" x14ac:dyDescent="0.25">
      <c r="A204" s="60" t="s">
        <v>288</v>
      </c>
      <c r="B204" s="59"/>
      <c r="C204" s="59"/>
      <c r="D204" s="59"/>
      <c r="E204" s="59"/>
      <c r="F204" s="59"/>
    </row>
    <row r="205" spans="1:6" x14ac:dyDescent="0.25">
      <c r="A205" s="19" t="s">
        <v>117</v>
      </c>
    </row>
    <row r="208" spans="1:6" x14ac:dyDescent="0.25">
      <c r="A208" s="19" t="s">
        <v>127</v>
      </c>
    </row>
    <row r="211" spans="1:6" x14ac:dyDescent="0.25">
      <c r="A211" s="19" t="s">
        <v>133</v>
      </c>
    </row>
    <row r="214" spans="1:6" x14ac:dyDescent="0.25">
      <c r="A214" s="19" t="s">
        <v>152</v>
      </c>
    </row>
    <row r="217" spans="1:6" x14ac:dyDescent="0.25">
      <c r="A217" s="19" t="s">
        <v>169</v>
      </c>
    </row>
    <row r="220" spans="1:6" x14ac:dyDescent="0.25">
      <c r="A220" s="19" t="s">
        <v>186</v>
      </c>
    </row>
    <row r="221" spans="1:6" x14ac:dyDescent="0.25">
      <c r="B221" s="59"/>
      <c r="C221" s="59"/>
      <c r="D221" s="59"/>
      <c r="E221" s="59"/>
      <c r="F221" s="59"/>
    </row>
    <row r="222" spans="1:6" x14ac:dyDescent="0.25">
      <c r="A222" s="60" t="s">
        <v>289</v>
      </c>
    </row>
    <row r="223" spans="1:6" x14ac:dyDescent="0.25">
      <c r="A223" s="19" t="s">
        <v>117</v>
      </c>
    </row>
    <row r="224" spans="1:6" x14ac:dyDescent="0.25">
      <c r="A224" t="s">
        <v>290</v>
      </c>
    </row>
    <row r="225" spans="1:1" x14ac:dyDescent="0.25">
      <c r="A225" t="s">
        <v>291</v>
      </c>
    </row>
    <row r="226" spans="1:1" x14ac:dyDescent="0.25">
      <c r="A226" s="19" t="s">
        <v>127</v>
      </c>
    </row>
    <row r="227" spans="1:1" x14ac:dyDescent="0.25">
      <c r="A227" t="s">
        <v>292</v>
      </c>
    </row>
    <row r="228" spans="1:1" x14ac:dyDescent="0.25">
      <c r="A228" t="s">
        <v>293</v>
      </c>
    </row>
    <row r="229" spans="1:1" x14ac:dyDescent="0.25">
      <c r="A229" s="19" t="s">
        <v>133</v>
      </c>
    </row>
    <row r="232" spans="1:1" x14ac:dyDescent="0.25">
      <c r="A232" s="19" t="s">
        <v>152</v>
      </c>
    </row>
    <row r="235" spans="1:1" x14ac:dyDescent="0.25">
      <c r="A235" s="19" t="s">
        <v>169</v>
      </c>
    </row>
    <row r="238" spans="1:1" x14ac:dyDescent="0.25">
      <c r="A238" s="19" t="s">
        <v>186</v>
      </c>
    </row>
    <row r="240" spans="1:1" x14ac:dyDescent="0.25">
      <c r="A240" s="19"/>
    </row>
    <row r="241" spans="1:1" x14ac:dyDescent="0.25">
      <c r="A241" s="19"/>
    </row>
    <row r="244" spans="1:1" x14ac:dyDescent="0.25">
      <c r="A244" s="19"/>
    </row>
    <row r="247" spans="1:1" x14ac:dyDescent="0.25">
      <c r="A247" s="19"/>
    </row>
    <row r="250" spans="1:1" x14ac:dyDescent="0.25">
      <c r="A250" s="19"/>
    </row>
    <row r="253" spans="1:1" x14ac:dyDescent="0.25">
      <c r="A253" s="19"/>
    </row>
    <row r="256" spans="1:1" x14ac:dyDescent="0.25">
      <c r="A256" s="19"/>
    </row>
  </sheetData>
  <mergeCells count="1">
    <mergeCell ref="A1:F1"/>
  </mergeCells>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61FBF6-2716-48A2-BD64-9F2495A229FF}">
  <sheetPr codeName="Tabelle2"/>
  <dimension ref="A1:D194"/>
  <sheetViews>
    <sheetView topLeftCell="A160" zoomScale="85" zoomScaleNormal="85" workbookViewId="0">
      <selection activeCell="E190" sqref="E190"/>
    </sheetView>
  </sheetViews>
  <sheetFormatPr baseColWidth="10" defaultColWidth="11.42578125" defaultRowHeight="15" x14ac:dyDescent="0.25"/>
  <cols>
    <col min="1" max="1" width="9.85546875" customWidth="1"/>
    <col min="4" max="4" width="27.42578125" customWidth="1"/>
    <col min="7" max="7" width="37.42578125" customWidth="1"/>
    <col min="8" max="8" width="59.140625" customWidth="1"/>
  </cols>
  <sheetData>
    <row r="1" spans="1:4" x14ac:dyDescent="0.25">
      <c r="A1" t="s">
        <v>294</v>
      </c>
      <c r="B1" t="s">
        <v>295</v>
      </c>
      <c r="D1" s="19" t="s">
        <v>13</v>
      </c>
    </row>
    <row r="2" spans="1:4" x14ac:dyDescent="0.25">
      <c r="A2">
        <v>1</v>
      </c>
      <c r="B2">
        <v>1</v>
      </c>
      <c r="D2" t="s">
        <v>14</v>
      </c>
    </row>
    <row r="3" spans="1:4" x14ac:dyDescent="0.25">
      <c r="A3">
        <v>2</v>
      </c>
      <c r="B3">
        <v>2</v>
      </c>
      <c r="D3" t="s">
        <v>296</v>
      </c>
    </row>
    <row r="4" spans="1:4" x14ac:dyDescent="0.25">
      <c r="A4">
        <v>3</v>
      </c>
      <c r="B4">
        <v>3</v>
      </c>
      <c r="D4" t="s">
        <v>297</v>
      </c>
    </row>
    <row r="5" spans="1:4" x14ac:dyDescent="0.25">
      <c r="A5">
        <v>4</v>
      </c>
      <c r="B5">
        <v>4</v>
      </c>
      <c r="D5" t="s">
        <v>298</v>
      </c>
    </row>
    <row r="6" spans="1:4" x14ac:dyDescent="0.25">
      <c r="A6">
        <v>5</v>
      </c>
      <c r="B6">
        <v>5</v>
      </c>
    </row>
    <row r="7" spans="1:4" x14ac:dyDescent="0.25">
      <c r="A7">
        <v>6</v>
      </c>
      <c r="B7">
        <v>6</v>
      </c>
      <c r="D7" s="19" t="s">
        <v>11</v>
      </c>
    </row>
    <row r="8" spans="1:4" x14ac:dyDescent="0.25">
      <c r="A8">
        <v>7</v>
      </c>
      <c r="B8">
        <v>7</v>
      </c>
      <c r="D8" t="s">
        <v>299</v>
      </c>
    </row>
    <row r="9" spans="1:4" x14ac:dyDescent="0.25">
      <c r="A9">
        <v>8</v>
      </c>
      <c r="B9">
        <v>8</v>
      </c>
      <c r="D9" t="s">
        <v>12</v>
      </c>
    </row>
    <row r="10" spans="1:4" x14ac:dyDescent="0.25">
      <c r="A10">
        <v>9</v>
      </c>
      <c r="B10">
        <v>9</v>
      </c>
      <c r="D10" t="s">
        <v>300</v>
      </c>
    </row>
    <row r="11" spans="1:4" x14ac:dyDescent="0.25">
      <c r="A11">
        <v>10</v>
      </c>
      <c r="B11">
        <v>10</v>
      </c>
      <c r="D11" t="s">
        <v>301</v>
      </c>
    </row>
    <row r="13" spans="1:4" x14ac:dyDescent="0.25">
      <c r="D13" s="19" t="s">
        <v>15</v>
      </c>
    </row>
    <row r="14" spans="1:4" x14ac:dyDescent="0.25">
      <c r="D14" t="s">
        <v>16</v>
      </c>
    </row>
    <row r="15" spans="1:4" x14ac:dyDescent="0.25">
      <c r="D15" t="s">
        <v>302</v>
      </c>
    </row>
    <row r="16" spans="1:4" x14ac:dyDescent="0.25">
      <c r="D16" t="s">
        <v>303</v>
      </c>
    </row>
    <row r="17" spans="4:4" x14ac:dyDescent="0.25">
      <c r="D17" t="s">
        <v>304</v>
      </c>
    </row>
    <row r="19" spans="4:4" x14ac:dyDescent="0.25">
      <c r="D19" s="19" t="s">
        <v>17</v>
      </c>
    </row>
    <row r="20" spans="4:4" x14ac:dyDescent="0.25">
      <c r="D20" t="s">
        <v>305</v>
      </c>
    </row>
    <row r="21" spans="4:4" x14ac:dyDescent="0.25">
      <c r="D21" t="s">
        <v>18</v>
      </c>
    </row>
    <row r="22" spans="4:4" x14ac:dyDescent="0.25">
      <c r="D22" t="s">
        <v>306</v>
      </c>
    </row>
    <row r="23" spans="4:4" x14ac:dyDescent="0.25">
      <c r="D23" t="s">
        <v>307</v>
      </c>
    </row>
    <row r="25" spans="4:4" x14ac:dyDescent="0.25">
      <c r="D25" s="19" t="s">
        <v>19</v>
      </c>
    </row>
    <row r="26" spans="4:4" x14ac:dyDescent="0.25">
      <c r="D26" t="s">
        <v>308</v>
      </c>
    </row>
    <row r="27" spans="4:4" x14ac:dyDescent="0.25">
      <c r="D27" t="s">
        <v>20</v>
      </c>
    </row>
    <row r="28" spans="4:4" x14ac:dyDescent="0.25">
      <c r="D28" t="s">
        <v>309</v>
      </c>
    </row>
    <row r="29" spans="4:4" x14ac:dyDescent="0.25">
      <c r="D29" t="s">
        <v>310</v>
      </c>
    </row>
    <row r="31" spans="4:4" x14ac:dyDescent="0.25">
      <c r="D31" s="19" t="s">
        <v>21</v>
      </c>
    </row>
    <row r="32" spans="4:4" x14ac:dyDescent="0.25">
      <c r="D32" t="s">
        <v>311</v>
      </c>
    </row>
    <row r="33" spans="4:4" x14ac:dyDescent="0.25">
      <c r="D33" t="s">
        <v>22</v>
      </c>
    </row>
    <row r="34" spans="4:4" x14ac:dyDescent="0.25">
      <c r="D34" t="s">
        <v>312</v>
      </c>
    </row>
    <row r="35" spans="4:4" x14ac:dyDescent="0.25">
      <c r="D35" t="s">
        <v>313</v>
      </c>
    </row>
    <row r="37" spans="4:4" x14ac:dyDescent="0.25">
      <c r="D37" s="19" t="s">
        <v>23</v>
      </c>
    </row>
    <row r="38" spans="4:4" x14ac:dyDescent="0.25">
      <c r="D38" t="s">
        <v>314</v>
      </c>
    </row>
    <row r="39" spans="4:4" x14ac:dyDescent="0.25">
      <c r="D39" t="s">
        <v>315</v>
      </c>
    </row>
    <row r="40" spans="4:4" x14ac:dyDescent="0.25">
      <c r="D40" t="s">
        <v>24</v>
      </c>
    </row>
    <row r="41" spans="4:4" x14ac:dyDescent="0.25">
      <c r="D41" t="s">
        <v>316</v>
      </c>
    </row>
    <row r="43" spans="4:4" x14ac:dyDescent="0.25">
      <c r="D43" s="19" t="s">
        <v>317</v>
      </c>
    </row>
    <row r="44" spans="4:4" x14ac:dyDescent="0.25">
      <c r="D44" t="s">
        <v>30</v>
      </c>
    </row>
    <row r="45" spans="4:4" x14ac:dyDescent="0.25">
      <c r="D45" t="s">
        <v>318</v>
      </c>
    </row>
    <row r="46" spans="4:4" x14ac:dyDescent="0.25">
      <c r="D46" t="s">
        <v>319</v>
      </c>
    </row>
    <row r="47" spans="4:4" x14ac:dyDescent="0.25">
      <c r="D47" t="s">
        <v>320</v>
      </c>
    </row>
    <row r="49" spans="1:4" x14ac:dyDescent="0.25">
      <c r="A49" s="19" t="s">
        <v>321</v>
      </c>
      <c r="D49" s="19" t="s">
        <v>321</v>
      </c>
    </row>
    <row r="50" spans="1:4" x14ac:dyDescent="0.25">
      <c r="A50" t="s">
        <v>26</v>
      </c>
      <c r="D50" t="s">
        <v>322</v>
      </c>
    </row>
    <row r="51" spans="1:4" x14ac:dyDescent="0.25">
      <c r="A51" t="s">
        <v>322</v>
      </c>
      <c r="D51" t="s">
        <v>32</v>
      </c>
    </row>
    <row r="52" spans="1:4" x14ac:dyDescent="0.25">
      <c r="A52" t="s">
        <v>32</v>
      </c>
      <c r="D52" t="s">
        <v>323</v>
      </c>
    </row>
    <row r="53" spans="1:4" x14ac:dyDescent="0.25">
      <c r="A53" t="s">
        <v>323</v>
      </c>
      <c r="D53" t="s">
        <v>324</v>
      </c>
    </row>
    <row r="54" spans="1:4" x14ac:dyDescent="0.25">
      <c r="A54" t="s">
        <v>324</v>
      </c>
    </row>
    <row r="55" spans="1:4" x14ac:dyDescent="0.25">
      <c r="D55" s="19" t="s">
        <v>325</v>
      </c>
    </row>
    <row r="56" spans="1:4" x14ac:dyDescent="0.25">
      <c r="D56" t="s">
        <v>34</v>
      </c>
    </row>
    <row r="57" spans="1:4" x14ac:dyDescent="0.25">
      <c r="D57" t="s">
        <v>326</v>
      </c>
    </row>
    <row r="58" spans="1:4" x14ac:dyDescent="0.25">
      <c r="D58" t="s">
        <v>327</v>
      </c>
    </row>
    <row r="59" spans="1:4" x14ac:dyDescent="0.25">
      <c r="D59" t="s">
        <v>328</v>
      </c>
    </row>
    <row r="61" spans="1:4" x14ac:dyDescent="0.25">
      <c r="D61" s="19" t="s">
        <v>329</v>
      </c>
    </row>
    <row r="62" spans="1:4" x14ac:dyDescent="0.25">
      <c r="D62" t="s">
        <v>330</v>
      </c>
    </row>
    <row r="63" spans="1:4" x14ac:dyDescent="0.25">
      <c r="D63" t="s">
        <v>331</v>
      </c>
    </row>
    <row r="64" spans="1:4" x14ac:dyDescent="0.25">
      <c r="D64" t="s">
        <v>36</v>
      </c>
    </row>
    <row r="65" spans="4:4" x14ac:dyDescent="0.25">
      <c r="D65" t="s">
        <v>332</v>
      </c>
    </row>
    <row r="68" spans="4:4" x14ac:dyDescent="0.25">
      <c r="D68" s="19" t="s">
        <v>333</v>
      </c>
    </row>
    <row r="69" spans="4:4" x14ac:dyDescent="0.25">
      <c r="D69" t="s">
        <v>334</v>
      </c>
    </row>
    <row r="70" spans="4:4" x14ac:dyDescent="0.25">
      <c r="D70" t="s">
        <v>335</v>
      </c>
    </row>
    <row r="71" spans="4:4" x14ac:dyDescent="0.25">
      <c r="D71" t="s">
        <v>38</v>
      </c>
    </row>
    <row r="74" spans="4:4" x14ac:dyDescent="0.25">
      <c r="D74" s="19" t="s">
        <v>336</v>
      </c>
    </row>
    <row r="75" spans="4:4" x14ac:dyDescent="0.25">
      <c r="D75" t="s">
        <v>337</v>
      </c>
    </row>
    <row r="76" spans="4:4" x14ac:dyDescent="0.25">
      <c r="D76" t="s">
        <v>41</v>
      </c>
    </row>
    <row r="77" spans="4:4" x14ac:dyDescent="0.25">
      <c r="D77" t="s">
        <v>338</v>
      </c>
    </row>
    <row r="78" spans="4:4" x14ac:dyDescent="0.25">
      <c r="D78" t="s">
        <v>339</v>
      </c>
    </row>
    <row r="80" spans="4:4" x14ac:dyDescent="0.25">
      <c r="D80" s="19" t="s">
        <v>340</v>
      </c>
    </row>
    <row r="81" spans="4:4" x14ac:dyDescent="0.25">
      <c r="D81" t="s">
        <v>43</v>
      </c>
    </row>
    <row r="82" spans="4:4" x14ac:dyDescent="0.25">
      <c r="D82" t="s">
        <v>341</v>
      </c>
    </row>
    <row r="83" spans="4:4" x14ac:dyDescent="0.25">
      <c r="D83" t="s">
        <v>342</v>
      </c>
    </row>
    <row r="84" spans="4:4" x14ac:dyDescent="0.25">
      <c r="D84" t="s">
        <v>343</v>
      </c>
    </row>
    <row r="86" spans="4:4" x14ac:dyDescent="0.25">
      <c r="D86" s="19" t="s">
        <v>344</v>
      </c>
    </row>
    <row r="87" spans="4:4" x14ac:dyDescent="0.25">
      <c r="D87" t="s">
        <v>345</v>
      </c>
    </row>
    <row r="88" spans="4:4" x14ac:dyDescent="0.25">
      <c r="D88" t="s">
        <v>45</v>
      </c>
    </row>
    <row r="89" spans="4:4" x14ac:dyDescent="0.25">
      <c r="D89" t="s">
        <v>346</v>
      </c>
    </row>
    <row r="90" spans="4:4" x14ac:dyDescent="0.25">
      <c r="D90" t="s">
        <v>347</v>
      </c>
    </row>
    <row r="92" spans="4:4" x14ac:dyDescent="0.25">
      <c r="D92" s="19" t="s">
        <v>348</v>
      </c>
    </row>
    <row r="93" spans="4:4" x14ac:dyDescent="0.25">
      <c r="D93" t="s">
        <v>349</v>
      </c>
    </row>
    <row r="94" spans="4:4" x14ac:dyDescent="0.25">
      <c r="D94" t="s">
        <v>350</v>
      </c>
    </row>
    <row r="95" spans="4:4" x14ac:dyDescent="0.25">
      <c r="D95" t="s">
        <v>47</v>
      </c>
    </row>
    <row r="96" spans="4:4" x14ac:dyDescent="0.25">
      <c r="D96" t="s">
        <v>351</v>
      </c>
    </row>
    <row r="98" spans="4:4" x14ac:dyDescent="0.25">
      <c r="D98" s="19" t="s">
        <v>352</v>
      </c>
    </row>
    <row r="99" spans="4:4" x14ac:dyDescent="0.25">
      <c r="D99" t="s">
        <v>353</v>
      </c>
    </row>
    <row r="100" spans="4:4" x14ac:dyDescent="0.25">
      <c r="D100" t="s">
        <v>354</v>
      </c>
    </row>
    <row r="101" spans="4:4" x14ac:dyDescent="0.25">
      <c r="D101" t="s">
        <v>50</v>
      </c>
    </row>
    <row r="102" spans="4:4" x14ac:dyDescent="0.25">
      <c r="D102" t="s">
        <v>355</v>
      </c>
    </row>
    <row r="104" spans="4:4" x14ac:dyDescent="0.25">
      <c r="D104" s="19" t="s">
        <v>356</v>
      </c>
    </row>
    <row r="105" spans="4:4" x14ac:dyDescent="0.25">
      <c r="D105" t="s">
        <v>357</v>
      </c>
    </row>
    <row r="106" spans="4:4" x14ac:dyDescent="0.25">
      <c r="D106" t="s">
        <v>52</v>
      </c>
    </row>
    <row r="107" spans="4:4" x14ac:dyDescent="0.25">
      <c r="D107" t="s">
        <v>358</v>
      </c>
    </row>
    <row r="108" spans="4:4" x14ac:dyDescent="0.25">
      <c r="D108" t="s">
        <v>359</v>
      </c>
    </row>
    <row r="110" spans="4:4" x14ac:dyDescent="0.25">
      <c r="D110" s="19" t="s">
        <v>360</v>
      </c>
    </row>
    <row r="111" spans="4:4" x14ac:dyDescent="0.25">
      <c r="D111" t="s">
        <v>361</v>
      </c>
    </row>
    <row r="112" spans="4:4" x14ac:dyDescent="0.25">
      <c r="D112" t="s">
        <v>362</v>
      </c>
    </row>
    <row r="113" spans="4:4" x14ac:dyDescent="0.25">
      <c r="D113" t="s">
        <v>54</v>
      </c>
    </row>
    <row r="114" spans="4:4" x14ac:dyDescent="0.25">
      <c r="D114" t="s">
        <v>363</v>
      </c>
    </row>
    <row r="116" spans="4:4" x14ac:dyDescent="0.25">
      <c r="D116" s="19" t="s">
        <v>364</v>
      </c>
    </row>
    <row r="117" spans="4:4" x14ac:dyDescent="0.25">
      <c r="D117" t="s">
        <v>57</v>
      </c>
    </row>
    <row r="118" spans="4:4" x14ac:dyDescent="0.25">
      <c r="D118" t="s">
        <v>365</v>
      </c>
    </row>
    <row r="119" spans="4:4" x14ac:dyDescent="0.25">
      <c r="D119" t="s">
        <v>366</v>
      </c>
    </row>
    <row r="120" spans="4:4" x14ac:dyDescent="0.25">
      <c r="D120" t="s">
        <v>367</v>
      </c>
    </row>
    <row r="122" spans="4:4" x14ac:dyDescent="0.25">
      <c r="D122" s="19" t="s">
        <v>368</v>
      </c>
    </row>
    <row r="123" spans="4:4" x14ac:dyDescent="0.25">
      <c r="D123" t="s">
        <v>369</v>
      </c>
    </row>
    <row r="124" spans="4:4" x14ac:dyDescent="0.25">
      <c r="D124" t="s">
        <v>59</v>
      </c>
    </row>
    <row r="125" spans="4:4" x14ac:dyDescent="0.25">
      <c r="D125" t="s">
        <v>370</v>
      </c>
    </row>
    <row r="126" spans="4:4" x14ac:dyDescent="0.25">
      <c r="D126" t="s">
        <v>371</v>
      </c>
    </row>
    <row r="128" spans="4:4" x14ac:dyDescent="0.25">
      <c r="D128" s="19" t="s">
        <v>372</v>
      </c>
    </row>
    <row r="129" spans="4:4" x14ac:dyDescent="0.25">
      <c r="D129" t="s">
        <v>57</v>
      </c>
    </row>
    <row r="130" spans="4:4" x14ac:dyDescent="0.25">
      <c r="D130" t="s">
        <v>373</v>
      </c>
    </row>
    <row r="131" spans="4:4" x14ac:dyDescent="0.25">
      <c r="D131" t="s">
        <v>374</v>
      </c>
    </row>
    <row r="132" spans="4:4" x14ac:dyDescent="0.25">
      <c r="D132" t="s">
        <v>375</v>
      </c>
    </row>
    <row r="134" spans="4:4" x14ac:dyDescent="0.25">
      <c r="D134" s="19" t="s">
        <v>376</v>
      </c>
    </row>
    <row r="135" spans="4:4" x14ac:dyDescent="0.25">
      <c r="D135" t="s">
        <v>57</v>
      </c>
    </row>
    <row r="136" spans="4:4" x14ac:dyDescent="0.25">
      <c r="D136" t="s">
        <v>377</v>
      </c>
    </row>
    <row r="137" spans="4:4" x14ac:dyDescent="0.25">
      <c r="D137" t="s">
        <v>378</v>
      </c>
    </row>
    <row r="138" spans="4:4" x14ac:dyDescent="0.25">
      <c r="D138" t="s">
        <v>379</v>
      </c>
    </row>
    <row r="140" spans="4:4" x14ac:dyDescent="0.25">
      <c r="D140" s="19" t="s">
        <v>380</v>
      </c>
    </row>
    <row r="141" spans="4:4" x14ac:dyDescent="0.25">
      <c r="D141" t="s">
        <v>64</v>
      </c>
    </row>
    <row r="142" spans="4:4" x14ac:dyDescent="0.25">
      <c r="D142" t="s">
        <v>381</v>
      </c>
    </row>
    <row r="143" spans="4:4" x14ac:dyDescent="0.25">
      <c r="D143" t="s">
        <v>382</v>
      </c>
    </row>
    <row r="144" spans="4:4" x14ac:dyDescent="0.25">
      <c r="D144" t="s">
        <v>383</v>
      </c>
    </row>
    <row r="146" spans="4:4" x14ac:dyDescent="0.25">
      <c r="D146" s="19" t="s">
        <v>384</v>
      </c>
    </row>
    <row r="147" spans="4:4" x14ac:dyDescent="0.25">
      <c r="D147" t="s">
        <v>66</v>
      </c>
    </row>
    <row r="148" spans="4:4" x14ac:dyDescent="0.25">
      <c r="D148" t="s">
        <v>385</v>
      </c>
    </row>
    <row r="149" spans="4:4" x14ac:dyDescent="0.25">
      <c r="D149" t="s">
        <v>386</v>
      </c>
    </row>
    <row r="150" spans="4:4" x14ac:dyDescent="0.25">
      <c r="D150" t="s">
        <v>387</v>
      </c>
    </row>
    <row r="152" spans="4:4" x14ac:dyDescent="0.25">
      <c r="D152" s="19" t="s">
        <v>388</v>
      </c>
    </row>
    <row r="153" spans="4:4" x14ac:dyDescent="0.25">
      <c r="D153" t="s">
        <v>389</v>
      </c>
    </row>
    <row r="154" spans="4:4" x14ac:dyDescent="0.25">
      <c r="D154" t="s">
        <v>68</v>
      </c>
    </row>
    <row r="155" spans="4:4" x14ac:dyDescent="0.25">
      <c r="D155" t="s">
        <v>390</v>
      </c>
    </row>
    <row r="156" spans="4:4" x14ac:dyDescent="0.25">
      <c r="D156" t="s">
        <v>391</v>
      </c>
    </row>
    <row r="158" spans="4:4" x14ac:dyDescent="0.25">
      <c r="D158" s="19" t="s">
        <v>392</v>
      </c>
    </row>
    <row r="159" spans="4:4" x14ac:dyDescent="0.25">
      <c r="D159" t="s">
        <v>71</v>
      </c>
    </row>
    <row r="160" spans="4:4" x14ac:dyDescent="0.25">
      <c r="D160" t="s">
        <v>393</v>
      </c>
    </row>
    <row r="161" spans="4:4" x14ac:dyDescent="0.25">
      <c r="D161" t="s">
        <v>394</v>
      </c>
    </row>
    <row r="162" spans="4:4" x14ac:dyDescent="0.25">
      <c r="D162" t="s">
        <v>395</v>
      </c>
    </row>
    <row r="164" spans="4:4" x14ac:dyDescent="0.25">
      <c r="D164" s="19" t="s">
        <v>396</v>
      </c>
    </row>
    <row r="165" spans="4:4" x14ac:dyDescent="0.25">
      <c r="D165" t="s">
        <v>397</v>
      </c>
    </row>
    <row r="166" spans="4:4" x14ac:dyDescent="0.25">
      <c r="D166" t="s">
        <v>73</v>
      </c>
    </row>
    <row r="167" spans="4:4" x14ac:dyDescent="0.25">
      <c r="D167" t="s">
        <v>398</v>
      </c>
    </row>
    <row r="168" spans="4:4" x14ac:dyDescent="0.25">
      <c r="D168" t="s">
        <v>399</v>
      </c>
    </row>
    <row r="171" spans="4:4" x14ac:dyDescent="0.25">
      <c r="D171" s="19" t="s">
        <v>416</v>
      </c>
    </row>
    <row r="172" spans="4:4" x14ac:dyDescent="0.25">
      <c r="D172" t="s">
        <v>433</v>
      </c>
    </row>
    <row r="173" spans="4:4" x14ac:dyDescent="0.25">
      <c r="D173" t="s">
        <v>432</v>
      </c>
    </row>
    <row r="174" spans="4:4" x14ac:dyDescent="0.25">
      <c r="D174" t="s">
        <v>421</v>
      </c>
    </row>
    <row r="175" spans="4:4" x14ac:dyDescent="0.25">
      <c r="D175" t="s">
        <v>420</v>
      </c>
    </row>
    <row r="177" spans="4:4" x14ac:dyDescent="0.25">
      <c r="D177" s="19" t="s">
        <v>417</v>
      </c>
    </row>
    <row r="178" spans="4:4" x14ac:dyDescent="0.25">
      <c r="D178" t="s">
        <v>422</v>
      </c>
    </row>
    <row r="179" spans="4:4" x14ac:dyDescent="0.25">
      <c r="D179" t="s">
        <v>434</v>
      </c>
    </row>
    <row r="180" spans="4:4" x14ac:dyDescent="0.25">
      <c r="D180" t="s">
        <v>435</v>
      </c>
    </row>
    <row r="181" spans="4:4" x14ac:dyDescent="0.25">
      <c r="D181" t="s">
        <v>436</v>
      </c>
    </row>
    <row r="183" spans="4:4" x14ac:dyDescent="0.25">
      <c r="D183" s="19" t="s">
        <v>418</v>
      </c>
    </row>
    <row r="184" spans="4:4" x14ac:dyDescent="0.25">
      <c r="D184" t="s">
        <v>423</v>
      </c>
    </row>
    <row r="185" spans="4:4" x14ac:dyDescent="0.25">
      <c r="D185" t="s">
        <v>424</v>
      </c>
    </row>
    <row r="186" spans="4:4" x14ac:dyDescent="0.25">
      <c r="D186" t="s">
        <v>425</v>
      </c>
    </row>
    <row r="187" spans="4:4" x14ac:dyDescent="0.25">
      <c r="D187" t="s">
        <v>426</v>
      </c>
    </row>
    <row r="189" spans="4:4" x14ac:dyDescent="0.25">
      <c r="D189" s="19" t="s">
        <v>419</v>
      </c>
    </row>
    <row r="190" spans="4:4" x14ac:dyDescent="0.25">
      <c r="D190" t="s">
        <v>427</v>
      </c>
    </row>
    <row r="191" spans="4:4" x14ac:dyDescent="0.25">
      <c r="D191" t="s">
        <v>430</v>
      </c>
    </row>
    <row r="192" spans="4:4" x14ac:dyDescent="0.25">
      <c r="D192" t="s">
        <v>428</v>
      </c>
    </row>
    <row r="193" spans="4:4" x14ac:dyDescent="0.25">
      <c r="D193" t="s">
        <v>429</v>
      </c>
    </row>
    <row r="194" spans="4:4" x14ac:dyDescent="0.25">
      <c r="D194" t="s">
        <v>431</v>
      </c>
    </row>
  </sheetData>
  <pageMargins left="0.7" right="0.7" top="0.78740157499999996" bottom="0.78740157499999996"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E71AC2-9FD4-456D-A310-0055DA04A12A}">
  <dimension ref="B1:B16"/>
  <sheetViews>
    <sheetView topLeftCell="A13" workbookViewId="0">
      <selection activeCell="B16" sqref="B16"/>
    </sheetView>
  </sheetViews>
  <sheetFormatPr baseColWidth="10" defaultColWidth="11.42578125" defaultRowHeight="15" x14ac:dyDescent="0.25"/>
  <cols>
    <col min="1" max="1" width="7.7109375" customWidth="1"/>
    <col min="2" max="2" width="123.42578125" customWidth="1"/>
  </cols>
  <sheetData>
    <row r="1" spans="2:2" ht="15" customHeight="1" x14ac:dyDescent="0.25"/>
    <row r="2" spans="2:2" ht="82.5" customHeight="1" x14ac:dyDescent="0.25">
      <c r="B2" s="62" t="s">
        <v>400</v>
      </c>
    </row>
    <row r="3" spans="2:2" ht="90" x14ac:dyDescent="0.25">
      <c r="B3" s="62" t="s">
        <v>401</v>
      </c>
    </row>
    <row r="4" spans="2:2" ht="111" customHeight="1" x14ac:dyDescent="0.25">
      <c r="B4" s="62" t="s">
        <v>402</v>
      </c>
    </row>
    <row r="5" spans="2:2" ht="126" customHeight="1" x14ac:dyDescent="0.25">
      <c r="B5" s="62" t="s">
        <v>403</v>
      </c>
    </row>
    <row r="6" spans="2:2" ht="187.5" customHeight="1" x14ac:dyDescent="0.25">
      <c r="B6" s="62" t="s">
        <v>404</v>
      </c>
    </row>
    <row r="7" spans="2:2" ht="108" customHeight="1" x14ac:dyDescent="0.25">
      <c r="B7" s="62" t="s">
        <v>405</v>
      </c>
    </row>
    <row r="8" spans="2:2" ht="140.25" customHeight="1" x14ac:dyDescent="0.25">
      <c r="B8" s="62" t="s">
        <v>406</v>
      </c>
    </row>
    <row r="9" spans="2:2" ht="65.25" customHeight="1" x14ac:dyDescent="0.25">
      <c r="B9" s="62" t="s">
        <v>407</v>
      </c>
    </row>
    <row r="10" spans="2:2" ht="120" x14ac:dyDescent="0.25">
      <c r="B10" s="62" t="s">
        <v>408</v>
      </c>
    </row>
    <row r="11" spans="2:2" ht="120" x14ac:dyDescent="0.25">
      <c r="B11" s="62" t="s">
        <v>409</v>
      </c>
    </row>
    <row r="12" spans="2:2" ht="90" x14ac:dyDescent="0.25">
      <c r="B12" s="62" t="s">
        <v>410</v>
      </c>
    </row>
    <row r="13" spans="2:2" ht="65.25" customHeight="1" x14ac:dyDescent="0.25">
      <c r="B13" s="62" t="s">
        <v>411</v>
      </c>
    </row>
    <row r="14" spans="2:2" ht="174" customHeight="1" x14ac:dyDescent="0.25">
      <c r="B14" s="81" t="s">
        <v>412</v>
      </c>
    </row>
    <row r="15" spans="2:2" ht="118.5" customHeight="1" x14ac:dyDescent="0.25">
      <c r="B15" s="80" t="s">
        <v>413</v>
      </c>
    </row>
    <row r="16" spans="2:2" ht="128.25" customHeight="1" x14ac:dyDescent="0.25">
      <c r="B16" s="80" t="s">
        <v>414</v>
      </c>
    </row>
  </sheetData>
  <pageMargins left="0.7" right="0.7" top="0.78740157499999996" bottom="0.78740157499999996" header="0.3" footer="0.3"/>
  <pageSetup paperSize="9" orientation="portrait" horizontalDpi="4294967293" verticalDpi="4294967293"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2F4181B319CB2D498E58DC25539BD3D1" ma:contentTypeVersion="10" ma:contentTypeDescription="Ein neues Dokument erstellen." ma:contentTypeScope="" ma:versionID="82365781558b6cfd1e17891e19dbf6d3">
  <xsd:schema xmlns:xsd="http://www.w3.org/2001/XMLSchema" xmlns:xs="http://www.w3.org/2001/XMLSchema" xmlns:p="http://schemas.microsoft.com/office/2006/metadata/properties" xmlns:ns2="f1bf6dd1-2928-44a2-b506-be2403dd31ab" xmlns:ns3="4baa238f-f359-4078-a6c4-9bba4f096f18" targetNamespace="http://schemas.microsoft.com/office/2006/metadata/properties" ma:root="true" ma:fieldsID="b2d90632d1590ac988e48097edebb6ab" ns2:_="" ns3:_="">
    <xsd:import namespace="f1bf6dd1-2928-44a2-b506-be2403dd31ab"/>
    <xsd:import namespace="4baa238f-f359-4078-a6c4-9bba4f096f18"/>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LengthInSecond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1bf6dd1-2928-44a2-b506-be2403dd31a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Bildmarkierungen" ma:readOnly="false" ma:fieldId="{5cf76f15-5ced-4ddc-b409-7134ff3c332f}" ma:taxonomyMulti="true" ma:sspId="a2e6f5e3-eaec-42cf-bb12-81f4da22fcf0"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MediaServiceDateTaken" ma:index="17"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baa238f-f359-4078-a6c4-9bba4f096f18"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86db7993-0ea6-4e08-9124-0281b60cb094}" ma:internalName="TaxCatchAll" ma:showField="CatchAllData" ma:web="4baa238f-f359-4078-a6c4-9bba4f096f1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f1bf6dd1-2928-44a2-b506-be2403dd31ab">
      <Terms xmlns="http://schemas.microsoft.com/office/infopath/2007/PartnerControls"/>
    </lcf76f155ced4ddcb4097134ff3c332f>
    <TaxCatchAll xmlns="4baa238f-f359-4078-a6c4-9bba4f096f18"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8409B4B-3351-48E6-8B9D-FE70AEBB0FB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1bf6dd1-2928-44a2-b506-be2403dd31ab"/>
    <ds:schemaRef ds:uri="4baa238f-f359-4078-a6c4-9bba4f096f1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17F6C8F-658F-4B16-9FEB-3F885CCE18FA}">
  <ds:schemaRefs>
    <ds:schemaRef ds:uri="4baa238f-f359-4078-a6c4-9bba4f096f18"/>
    <ds:schemaRef ds:uri="http://schemas.microsoft.com/office/2006/metadata/properties"/>
    <ds:schemaRef ds:uri="http://schemas.microsoft.com/office/2006/documentManagement/types"/>
    <ds:schemaRef ds:uri="http://purl.org/dc/terms/"/>
    <ds:schemaRef ds:uri="http://purl.org/dc/dcmitype/"/>
    <ds:schemaRef ds:uri="http://purl.org/dc/elements/1.1/"/>
    <ds:schemaRef ds:uri="http://schemas.microsoft.com/office/infopath/2007/PartnerControls"/>
    <ds:schemaRef ds:uri="http://schemas.openxmlformats.org/package/2006/metadata/core-properties"/>
    <ds:schemaRef ds:uri="f1bf6dd1-2928-44a2-b506-be2403dd31ab"/>
    <ds:schemaRef ds:uri="http://www.w3.org/XML/1998/namespace"/>
  </ds:schemaRefs>
</ds:datastoreItem>
</file>

<file path=customXml/itemProps3.xml><?xml version="1.0" encoding="utf-8"?>
<ds:datastoreItem xmlns:ds="http://schemas.openxmlformats.org/officeDocument/2006/customXml" ds:itemID="{A70D58C1-404E-4E80-83A3-6441C112BCE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5</vt:i4>
      </vt:variant>
      <vt:variant>
        <vt:lpstr>Benannte Bereiche</vt:lpstr>
      </vt:variant>
      <vt:variant>
        <vt:i4>1</vt:i4>
      </vt:variant>
    </vt:vector>
  </HeadingPairs>
  <TitlesOfParts>
    <vt:vector size="6" baseType="lpstr">
      <vt:lpstr>LCR</vt:lpstr>
      <vt:lpstr>Checkliste Unterlagen</vt:lpstr>
      <vt:lpstr>Fragebogen</vt:lpstr>
      <vt:lpstr>...</vt:lpstr>
      <vt:lpstr>..</vt:lpstr>
      <vt:lpstr>'Checkliste Unterlagen'!Druckbereich</vt:lpstr>
    </vt:vector>
  </TitlesOfParts>
  <Manager/>
  <Company>Thales Deutschland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GEIGER_Paul-T0277628</dc:creator>
  <cp:keywords/>
  <dc:description/>
  <cp:lastModifiedBy>Felix</cp:lastModifiedBy>
  <cp:revision/>
  <dcterms:created xsi:type="dcterms:W3CDTF">2023-04-12T08:33:15Z</dcterms:created>
  <dcterms:modified xsi:type="dcterms:W3CDTF">2023-06-20T19:02:25Z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0x0101002F4181B319CB2D498E58DC25539BD3D1</vt:lpwstr>
  </property>
  <property fmtid="{D5CDD505-2E9C-101B-9397-08002B2CF9AE}" pid="3" name="MediaServiceImageTags">
    <vt:lpwstr/>
  </property>
</Properties>
</file>